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65" tabRatio="759" firstSheet="2" activeTab="10"/>
  </bookViews>
  <sheets>
    <sheet name="พื้น" sheetId="1" r:id="rId1"/>
    <sheet name="คาน" sheetId="2" r:id="rId2"/>
    <sheet name="ผนัง" sheetId="3" r:id="rId3"/>
    <sheet name="บันได" sheetId="4" r:id="rId4"/>
    <sheet name="ฝ้าเพดาน" sheetId="5" r:id="rId5"/>
    <sheet name="ฐานราก" sheetId="6" r:id="rId6"/>
    <sheet name="เสา-เสาตอม่อ" sheetId="7" r:id="rId7"/>
    <sheet name="หลังคา" sheetId="8" r:id="rId8"/>
    <sheet name="ทรายหยาบ,คอนกรีตหยาบรองพื้น" sheetId="9" r:id="rId9"/>
    <sheet name="Sheet1" sheetId="10" r:id="rId10"/>
    <sheet name="ประมาณราคา" sheetId="11" r:id="rId11"/>
    <sheet name="ดินขุดดินถม" sheetId="12" r:id="rId12"/>
  </sheets>
  <definedNames/>
  <calcPr fullCalcOnLoad="1"/>
</workbook>
</file>

<file path=xl/sharedStrings.xml><?xml version="1.0" encoding="utf-8"?>
<sst xmlns="http://schemas.openxmlformats.org/spreadsheetml/2006/main" count="637" uniqueCount="270">
  <si>
    <t>กว้าง</t>
  </si>
  <si>
    <t>ลึก</t>
  </si>
  <si>
    <t>ยาว</t>
  </si>
  <si>
    <t>จำนวน</t>
  </si>
  <si>
    <t>คอนกรีต  ลบ.ม.</t>
  </si>
  <si>
    <t>ไม้แบบ  ตร.ม.</t>
  </si>
  <si>
    <t>ชั้นบน</t>
  </si>
  <si>
    <t>ชั้นล่าง</t>
  </si>
  <si>
    <t>เหล็กเสริมคอนกรีต</t>
  </si>
  <si>
    <t>ขนาด</t>
  </si>
  <si>
    <t>DB12</t>
  </si>
  <si>
    <t>RB6</t>
  </si>
  <si>
    <t>เมตร</t>
  </si>
  <si>
    <t>น้ำหนัก  กก.</t>
  </si>
  <si>
    <t>B2</t>
  </si>
  <si>
    <t>B1</t>
  </si>
  <si>
    <t>รายการ</t>
  </si>
  <si>
    <t>S1</t>
  </si>
  <si>
    <t>RB9</t>
  </si>
  <si>
    <t>สูง</t>
  </si>
  <si>
    <t>F1</t>
  </si>
  <si>
    <t>เหล็ก</t>
  </si>
  <si>
    <t>ทรายหยาบ</t>
  </si>
  <si>
    <t xml:space="preserve"> -</t>
  </si>
  <si>
    <t>ด้าน</t>
  </si>
  <si>
    <t>เหล็ก#ขนาด</t>
  </si>
  <si>
    <t>เหล็กรัดรอบขนาด</t>
  </si>
  <si>
    <t>ดินขุด F1</t>
  </si>
  <si>
    <t>ดินถม F1</t>
  </si>
  <si>
    <t>คอนกรีตหยาบรองพื้น F1</t>
  </si>
  <si>
    <t>ทรายหยาบรองพื้น F1</t>
  </si>
  <si>
    <t>ปริมาตรดิน  ลบ.ม</t>
  </si>
  <si>
    <t>ปริมาตร ลบ.ม</t>
  </si>
  <si>
    <t>พื้นที่หลังคา  ตร.ม.</t>
  </si>
  <si>
    <t>DB6</t>
  </si>
  <si>
    <t>ชั้นล่าง C1</t>
  </si>
  <si>
    <t>ตอม่อ</t>
  </si>
  <si>
    <t>ชั้นบน C2</t>
  </si>
  <si>
    <t>ชนิดขนาด</t>
  </si>
  <si>
    <t>พื้นที่หลังคา</t>
  </si>
  <si>
    <t>รวม</t>
  </si>
  <si>
    <t>ยาว  ม.</t>
  </si>
  <si>
    <t xml:space="preserve">ความยาว  ม. </t>
  </si>
  <si>
    <t>ตะเฆ่สันเหล็กกล่อง  100x50x3.2 มม.</t>
  </si>
  <si>
    <t>จันทันเหล็กตัวซี 100x50x20x2.3 มม.</t>
  </si>
  <si>
    <t>เชิงชายไม้เนื้อแข็งขนาด 1"x8"</t>
  </si>
  <si>
    <t>พื้นที่ฝ้า  ตร.ม.</t>
  </si>
  <si>
    <t>รับแขก</t>
  </si>
  <si>
    <t>โถง 1</t>
  </si>
  <si>
    <t>โถง 2</t>
  </si>
  <si>
    <t>โถงบันได</t>
  </si>
  <si>
    <t>ห้องครัว</t>
  </si>
  <si>
    <t>ห้องน้ำ 1</t>
  </si>
  <si>
    <t>ห้องน้ำ 2</t>
  </si>
  <si>
    <t>ที่จอดรถ</t>
  </si>
  <si>
    <t>เฉลียง 1</t>
  </si>
  <si>
    <t>เฉลียง 2</t>
  </si>
  <si>
    <t>ห้องนอน 2</t>
  </si>
  <si>
    <t>ห้องคนใช้</t>
  </si>
  <si>
    <t>นั่งเล่น</t>
  </si>
  <si>
    <t>ห้องอาหาร</t>
  </si>
  <si>
    <t>ห้องนอน1</t>
  </si>
  <si>
    <t>ห้องนอน3</t>
  </si>
  <si>
    <t>ห้องน้ำ 3</t>
  </si>
  <si>
    <t>ห้องน้ำ 4</t>
  </si>
  <si>
    <t>โถง3</t>
  </si>
  <si>
    <t>ระเบียง1</t>
  </si>
  <si>
    <t>ระเบียง2</t>
  </si>
  <si>
    <t>รวมชั้นล่างและชั้นบน</t>
  </si>
  <si>
    <t>GS1</t>
  </si>
  <si>
    <t>GS2</t>
  </si>
  <si>
    <t>GS3</t>
  </si>
  <si>
    <t>GS4</t>
  </si>
  <si>
    <t>GS5</t>
  </si>
  <si>
    <t>GS6</t>
  </si>
  <si>
    <t>GS7</t>
  </si>
  <si>
    <t>GS8</t>
  </si>
  <si>
    <t>GS9</t>
  </si>
  <si>
    <t>GS10</t>
  </si>
  <si>
    <t>GS11</t>
  </si>
  <si>
    <t>GS12</t>
  </si>
  <si>
    <t>GS13</t>
  </si>
  <si>
    <t>GS14</t>
  </si>
  <si>
    <t>GS15</t>
  </si>
  <si>
    <t>-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</si>
  <si>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</si>
  <si>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</si>
  <si>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</si>
  <si>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</si>
  <si>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</si>
  <si>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</si>
  <si>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</si>
  <si>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</si>
  <si>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</si>
  <si>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</si>
  <si>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B3</t>
  </si>
  <si>
    <t>ผนังชั้นล่าง</t>
  </si>
  <si>
    <t>มีพื้นที่ประตูหน้าต่าง</t>
  </si>
  <si>
    <t>ผนังมีพื้นที่</t>
  </si>
  <si>
    <t>รายการประตูหน้าต่าง</t>
  </si>
  <si>
    <t>ป1</t>
  </si>
  <si>
    <t xml:space="preserve">ป2 </t>
  </si>
  <si>
    <t>ป3</t>
  </si>
  <si>
    <t>ป4</t>
  </si>
  <si>
    <t>น1</t>
  </si>
  <si>
    <t>น2</t>
  </si>
  <si>
    <t>น3</t>
  </si>
  <si>
    <t>มีพื้นที่ ตร.ม.</t>
  </si>
  <si>
    <t>ผนังชั้นบน</t>
  </si>
  <si>
    <t>มีพื้นที่ผนัง</t>
  </si>
  <si>
    <t>ความยาวผนัง</t>
  </si>
  <si>
    <t>ลบ.ม.</t>
  </si>
  <si>
    <t>กก.</t>
  </si>
  <si>
    <t>ตร.ม.</t>
  </si>
  <si>
    <t>ขั้นบันได</t>
  </si>
  <si>
    <t>พื้นที่บันได</t>
  </si>
  <si>
    <t>บันไดมีความกว้าง</t>
  </si>
  <si>
    <t>บันได 1 ขั้น มีปริมาตร</t>
  </si>
  <si>
    <t>บันไดมีพื้นที่ทั้งหมด</t>
  </si>
  <si>
    <t>จะมีปริมาตรคอนกรีต</t>
  </si>
  <si>
    <t>ชานพัก</t>
  </si>
  <si>
    <t>ขั้น</t>
  </si>
  <si>
    <t>ช่วงชานพักใช้คอนกรีต</t>
  </si>
  <si>
    <t>ใช้คานB2ใช้คอนกรีต</t>
  </si>
  <si>
    <t>ชานพักจะใช้คอนกรีต</t>
  </si>
  <si>
    <t>ท้องบันได</t>
  </si>
  <si>
    <t>คอนกรีต ลบ.ม.</t>
  </si>
  <si>
    <t>ไม้แบบ ตร.ม.</t>
  </si>
  <si>
    <t>B4</t>
  </si>
  <si>
    <t>B5</t>
  </si>
  <si>
    <t>B6</t>
  </si>
  <si>
    <t>B7</t>
  </si>
  <si>
    <t>B8</t>
  </si>
  <si>
    <t>B9</t>
  </si>
  <si>
    <t>GB1</t>
  </si>
  <si>
    <t>GB4</t>
  </si>
  <si>
    <t>GB3</t>
  </si>
  <si>
    <t>GB2</t>
  </si>
  <si>
    <t>ป5</t>
  </si>
  <si>
    <t>ป6</t>
  </si>
  <si>
    <t>น4</t>
  </si>
  <si>
    <t>น5</t>
  </si>
  <si>
    <t>ใบเสนอราคา</t>
  </si>
  <si>
    <t>ที่</t>
  </si>
  <si>
    <t>ปริมาณ</t>
  </si>
  <si>
    <t>ค่าวัสดุต่อหน่วย</t>
  </si>
  <si>
    <t>แรงงานต่อหน่วย</t>
  </si>
  <si>
    <t>ราคารวม</t>
  </si>
  <si>
    <t>หน่วย</t>
  </si>
  <si>
    <t>ราคา</t>
  </si>
  <si>
    <t>จำนวนเงิน</t>
  </si>
  <si>
    <t>วัสดุและแรงงาน</t>
  </si>
  <si>
    <t>โครงสร้างคอนกรีตเสริมเหล็ก</t>
  </si>
  <si>
    <t>งานสำรวจและวางผัง</t>
  </si>
  <si>
    <t>L/S</t>
  </si>
  <si>
    <t>เสาเข็ม I 0.18x0.18xx21.00 ม.</t>
  </si>
  <si>
    <t>ต้น</t>
  </si>
  <si>
    <t>งานทรายหยาบ</t>
  </si>
  <si>
    <t>งานคอนกรีตรองพื้น</t>
  </si>
  <si>
    <t xml:space="preserve">งานคอนกรีตโครงสร้าง  </t>
  </si>
  <si>
    <t>งานเหล็กเสริม RB  6 มม.</t>
  </si>
  <si>
    <t>งานเหล็กเสริม RB  9 มม.</t>
  </si>
  <si>
    <t>งานเหล็กเสริม DB  12 มม.</t>
  </si>
  <si>
    <t>ลวดผูกเหล็ก</t>
  </si>
  <si>
    <t>ไม้แบบ</t>
  </si>
  <si>
    <t>ตะปู</t>
  </si>
  <si>
    <t>พื้นสำเร็จรูปแบบกลวง</t>
  </si>
  <si>
    <t>ม.</t>
  </si>
  <si>
    <t>ชุด</t>
  </si>
  <si>
    <t>หมายเหตุ</t>
  </si>
  <si>
    <t xml:space="preserve"> - พื้นแบบกลวงเท Topping หนา 5.00 ซม.เท่านั้น</t>
  </si>
  <si>
    <t>รวมงานโครงสร้างคอนกรีตเสริมเหล็ก</t>
  </si>
  <si>
    <t>โครงหลังคาและวัสดุมุง</t>
  </si>
  <si>
    <t>หลังคาลอนคู่สีซิเมนต์</t>
  </si>
  <si>
    <t>แผ่นสะท้อนความร้อนใต้หลังคา</t>
  </si>
  <si>
    <t>ไม่เสนอราคาเนื่องจากในแบบไม่ระบุ</t>
  </si>
  <si>
    <t>รวมงานโครงหลังคาและวัสดุมุง</t>
  </si>
  <si>
    <t>งานพื้น</t>
  </si>
  <si>
    <t>รวมงานพื้น</t>
  </si>
  <si>
    <t>งานผนัง</t>
  </si>
  <si>
    <t>รวมงานผนัง</t>
  </si>
  <si>
    <t xml:space="preserve">งานฝ้าเพดาน </t>
  </si>
  <si>
    <t xml:space="preserve"> - ราคานี้ไม่รวมงานฝ้ายิบซั่มบอร์ดฉาบเรียบ</t>
  </si>
  <si>
    <t>รวมงานฝ้าเพดาน</t>
  </si>
  <si>
    <t>งานประตู - หน้าต่าง</t>
  </si>
  <si>
    <t>รวมงานประ-ตูหน้าต่าง</t>
  </si>
  <si>
    <t>งานสุขภัณฑ์ และอุปกรณ์ห้องน้ำ</t>
  </si>
  <si>
    <t>โถส้วม COTTO  CT1470 ขาว</t>
  </si>
  <si>
    <t>โถส้วมCOTTO CT1989 ขาว</t>
  </si>
  <si>
    <t>สายชำระชนิดสายอ่อนCOTTO  CT992</t>
  </si>
  <si>
    <t>อ่างล้างหน้าแบบแขวนผนัง COTTO  C230 ขาว</t>
  </si>
  <si>
    <t>อ่างล้างหน้าแบบวางบนเค้าน์เตอร์ COTTO C021</t>
  </si>
  <si>
    <t>ก๊อกเดี่ยวสำหรับอ่างล้างหน้าTS101B9(HM)</t>
  </si>
  <si>
    <t>สายน้ำดีสำหรับอ่างล้างหน้าCT149A</t>
  </si>
  <si>
    <t>ท่อน้ำทิ้งสำหรับอ่างล้างหน้า</t>
  </si>
  <si>
    <t>ที่ใส่กระดาษชำระ COTTO C812  ขาว</t>
  </si>
  <si>
    <t>โถปัสสาวะชาย COTTO  UW980  ขาว</t>
  </si>
  <si>
    <t>โถปัสสาวะชาย COTTO  C307  ขาว</t>
  </si>
  <si>
    <t>ฟลัชวาวล์สำหรับโถปัสสาวะชาย</t>
  </si>
  <si>
    <t>ท่อน้ำทิ้งสำหรับโถปัสสาวะชาย</t>
  </si>
  <si>
    <t>ที่ใส่สบู่COTTO C835</t>
  </si>
  <si>
    <t>ขอแขวนผ้า COTTO  C837</t>
  </si>
  <si>
    <t>ก๊อกล้างพื้น  COTTO  CT175C11(HM)</t>
  </si>
  <si>
    <t>ที่ระบายน้ำที่พื้น</t>
  </si>
  <si>
    <t>กระจกเงาสำเร็จรูปกรอบพลาสติก</t>
  </si>
  <si>
    <t>เค้าน์เตอร์อ่างล้างหน้า ค.ส.ล.TOPปูกระเบื้อง 8"x8"</t>
  </si>
  <si>
    <t>กระจกเงากรอบอลูมิเนียมขนา 3.55x1.20 ม.</t>
  </si>
  <si>
    <t>กระจกเงากรอบอลูมิเนียมขนา 2.80x1.20 ม.</t>
  </si>
  <si>
    <t>ฝักบัวสายอ่อนTS110B9(HM)+S215K#WH</t>
  </si>
  <si>
    <t>งานผนังห้องน้ำสำเร็จรูป</t>
  </si>
  <si>
    <t>ห้อง</t>
  </si>
  <si>
    <t>ไม่รวมโครมไฟหน้าเค้าน์เตอร์อ่างล้างหน้า</t>
  </si>
  <si>
    <t>รวมงานสุขภัณฑ์ และอุปกรณ์ห้องน้ำ</t>
  </si>
  <si>
    <t>งานเบ็ดเตล็ด</t>
  </si>
  <si>
    <t>งานบันไดภายนอก</t>
  </si>
  <si>
    <t>งานบันไดภายใน</t>
  </si>
  <si>
    <t>งานขอบคันหิน</t>
  </si>
  <si>
    <t>งานถนนและลานจอดรถ Asphaltic Pavement</t>
  </si>
  <si>
    <t>แผงบังแดดไม้เต็ง 1"x6" ตีเว้นร่อง 5 ซม.</t>
  </si>
  <si>
    <t>แผงระแนงเหล็กกล่อง 2"x2" หนา 2.3 มม. เว้นร่อง 10 ซม.</t>
  </si>
  <si>
    <t>งานราวระเบียงกันตกสแตนเลสตามแบบ</t>
  </si>
  <si>
    <t xml:space="preserve"> - ราวบันไดทั้งภายใน และภายนอกเป็นสแตนเลส</t>
  </si>
  <si>
    <t xml:space="preserve"> - งานถนนและลานจอดรถคิดตั้งแต่บดอัดดินเดิมแต่ไม่รวมดินถมหากต้องถม งานหินคลุกหนา 10 ซม. และปู Asphaltic 50 มม.</t>
  </si>
  <si>
    <t>รวมงานเบ็ดเตล็ด</t>
  </si>
  <si>
    <t>เหล็ก C 100x50x3.2 mm.</t>
  </si>
  <si>
    <t>งานก่ออิฐมอญครึ่งแผ่น ฉาบปูนเรียบทาสีน้ำพลาสติก</t>
  </si>
  <si>
    <t>ปูด้วยกระเบื้อง ขนาด 8"X10"</t>
  </si>
  <si>
    <t>ก่ออิฐเต็มแผ่น ฉาบเรียบ ทาสี</t>
  </si>
  <si>
    <t>เหล็ก C 100x50x20x2.3 mm.</t>
  </si>
  <si>
    <t>งานพื้นไม่สามารถบอกได้เนื่องจากไม่กำหนด</t>
  </si>
  <si>
    <t>]</t>
  </si>
  <si>
    <t>D1 ประตูบานเลื่อนคู่</t>
  </si>
  <si>
    <t>D2 ประตูบานเลื่อนคู่พร้อมติดตาย</t>
  </si>
  <si>
    <t>D3 ประตูบานปิดเดียว</t>
  </si>
  <si>
    <t>D4 ประตูบานปิดเดียว</t>
  </si>
  <si>
    <t>D5 ประตูบานปิดเดียว PVC.</t>
  </si>
  <si>
    <t>D6 ประตูบานปิดเดียว</t>
  </si>
  <si>
    <t>W1 หน้าต่างบานเลื่อนคู่พร้อมปิดตาย</t>
  </si>
  <si>
    <t>W2 หน้าต่างบานเลื่อนคู่</t>
  </si>
  <si>
    <t>W3 หน้าต่างบานเลื่อนคู่</t>
  </si>
  <si>
    <t>W4 หน้าต่างบานกระทุ้ง ติดตาย</t>
  </si>
  <si>
    <t>W5 หน้าต่างบานกระทุ้ง</t>
  </si>
  <si>
    <t>เรื่อง</t>
  </si>
  <si>
    <t>ขอเสนอราคาอาคารจอดรถ  ค.ส.ล. 5 ชั้น</t>
  </si>
  <si>
    <t>โครงการ</t>
  </si>
  <si>
    <t>.................................................................................</t>
  </si>
  <si>
    <t xml:space="preserve">อาคารจอดรถ  ค.ส.ล. 5 ชั้น  </t>
  </si>
  <si>
    <t>เรียน</t>
  </si>
  <si>
    <t>ผู้เสนอราคา</t>
  </si>
  <si>
    <t>ลำดับที่</t>
  </si>
  <si>
    <t>รวมราคาวัสดุ</t>
  </si>
  <si>
    <t>รวมราคาค่าแรง</t>
  </si>
  <si>
    <t>ราคาวัสดุ+ค่าแรง</t>
  </si>
  <si>
    <t>รวมเป็นเงิน</t>
  </si>
  <si>
    <t>ค่าดำเนินการ</t>
  </si>
  <si>
    <t>ภาษีมูลค่าเพิ่ม 7%</t>
  </si>
  <si>
    <t>รวมทั้งสิ้นเป็นเงิน</t>
  </si>
  <si>
    <t>เงื่อนไขการเสนอราคา</t>
  </si>
  <si>
    <t xml:space="preserve"> - กำหนดยืนราคา 30 วัน</t>
  </si>
  <si>
    <t>ลงชื่อ...................................................................... (ผู้เสนอราคา)</t>
  </si>
  <si>
    <t xml:space="preserve"> - เงินเบิกล่วงหน้า 15% ณ.วันทำสัญญา</t>
  </si>
  <si>
    <t xml:space="preserve"> - รายการที่ระบุว่าไม่เสนอราคา ไม่รวมอยู่ในราคารวมที่เสนอ</t>
  </si>
  <si>
    <t>(...............................................................………….......................)</t>
  </si>
  <si>
    <t xml:space="preserve"> - ในการทำงานจริงหากมีการเปลี่ยนแปลงแบบให้คิดเป็นงานเพิ่ม-ลด</t>
  </si>
  <si>
    <t xml:space="preserve"> - ราคาดังกล่าวไม่รวมงานติดตั้ง TOWER CREAN </t>
  </si>
  <si>
    <t xml:space="preserve"> - ราคาดังกล่าวไม่รวมงานระบบป้องกันดินพัง (ถ้ามี) </t>
  </si>
  <si>
    <t xml:space="preserve"> - ราคาดังกล่าวไม่รวมระบบป้องกันฝุ่น และสิ่งของตกจากที่สูง</t>
  </si>
  <si>
    <t xml:space="preserve"> - ราคาดังกล่าวไม่รวมระบบไฟฟ้า และประปาสุขาภิบาล ป้องกันเพลิงไหม้ และระบบแสง สี เสียง ระบบปรับอากาศ</t>
  </si>
  <si>
    <t xml:space="preserve"> - ราคาดังกล่าวไม่รวมงานประกอบเวที และงานตกแต่งเฟอร์นิเจอร์ทั้งหมด</t>
  </si>
  <si>
    <t xml:space="preserve"> - ราคาดังกล่าวไม่รวมงานรั้ว และประตู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</si>
</sst>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¥&quot;#,##0;\-&quot;¥&quot;#,##0"/>
    <numFmt numFmtId="204" formatCode="&quot;¥&quot;#,##0;[Red]\-&quot;¥&quot;#,##0"/>
    <numFmt numFmtId="205" formatCode="&quot;¥&quot;#,##0.00;\-&quot;¥&quot;#,##0.00"/>
    <numFmt numFmtId="206" formatCode="&quot;¥&quot;#,##0.00;[Red]\-&quot;¥&quot;#,##0.00"/>
    <numFmt numFmtId="207" formatCode="_-&quot;¥&quot;* #,##0_-;\-&quot;¥&quot;* #,##0_-;_-&quot;¥&quot;* &quot;-&quot;_-;_-@_-"/>
    <numFmt numFmtId="208" formatCode="_-&quot;¥&quot;* #,##0.00_-;\-&quot;¥&quot;* #,##0.00_-;_-&quot;¥&quot;* &quot;-&quot;??_-;_-@_-"/>
    <numFmt numFmtId="209" formatCode="\t&quot;¥&quot;#,##0_);\(\t&quot;¥&quot;#,##0\)"/>
    <numFmt numFmtId="210" formatCode="\t&quot;¥&quot;#,##0_);[Red]\(\t&quot;¥&quot;#,##0\)"/>
    <numFmt numFmtId="211" formatCode="\t&quot;¥&quot;#,##0.00_);\(\t&quot;¥&quot;#,##0.00\)"/>
    <numFmt numFmtId="212" formatCode="\t&quot;¥&quot;#,##0.00_);[Red]\(\t&quot;¥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</numFmts>
  <fonts count="19">
    <font>
      <sz val="14"/>
      <name val="Cordia New"/>
      <family val="0"/>
    </font>
    <font>
      <b/>
      <sz val="14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6"/>
      <color indexed="10"/>
      <name val="Cordia New"/>
      <family val="2"/>
    </font>
    <font>
      <b/>
      <sz val="16"/>
      <color indexed="10"/>
      <name val="Cordia New"/>
      <family val="2"/>
    </font>
    <font>
      <b/>
      <sz val="16"/>
      <name val="Cordia New"/>
      <family val="2"/>
    </font>
    <font>
      <sz val="14"/>
      <color indexed="8"/>
      <name val="Cordia New"/>
      <family val="2"/>
    </font>
    <font>
      <sz val="16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i/>
      <u val="single"/>
      <sz val="14"/>
      <name val="Angsana New"/>
      <family val="1"/>
    </font>
    <font>
      <b/>
      <u val="single"/>
      <sz val="14"/>
      <name val="Angsana New"/>
      <family val="1"/>
    </font>
    <font>
      <b/>
      <i/>
      <sz val="14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6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5" borderId="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6" borderId="2" xfId="0" applyFont="1" applyFill="1" applyBorder="1" applyAlignment="1">
      <alignment horizontal="center"/>
    </xf>
    <xf numFmtId="194" fontId="12" fillId="6" borderId="2" xfId="17" applyFont="1" applyFill="1" applyBorder="1" applyAlignment="1">
      <alignment horizontal="center"/>
    </xf>
    <xf numFmtId="194" fontId="12" fillId="6" borderId="5" xfId="17" applyFont="1" applyFill="1" applyBorder="1" applyAlignment="1">
      <alignment horizontal="center"/>
    </xf>
    <xf numFmtId="194" fontId="12" fillId="6" borderId="1" xfId="17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/>
    </xf>
    <xf numFmtId="194" fontId="12" fillId="2" borderId="13" xfId="17" applyFont="1" applyFill="1" applyBorder="1" applyAlignment="1">
      <alignment/>
    </xf>
    <xf numFmtId="0" fontId="12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194" fontId="12" fillId="2" borderId="14" xfId="17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194" fontId="12" fillId="2" borderId="15" xfId="17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194" fontId="12" fillId="2" borderId="6" xfId="17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194" fontId="12" fillId="2" borderId="2" xfId="17" applyFont="1" applyFill="1" applyBorder="1" applyAlignment="1">
      <alignment/>
    </xf>
    <xf numFmtId="194" fontId="15" fillId="2" borderId="2" xfId="17" applyFont="1" applyFill="1" applyBorder="1" applyAlignment="1">
      <alignment/>
    </xf>
    <xf numFmtId="0" fontId="16" fillId="5" borderId="13" xfId="0" applyFont="1" applyFill="1" applyBorder="1" applyAlignment="1">
      <alignment/>
    </xf>
    <xf numFmtId="0" fontId="18" fillId="5" borderId="2" xfId="0" applyFont="1" applyFill="1" applyBorder="1" applyAlignment="1">
      <alignment horizontal="center"/>
    </xf>
    <xf numFmtId="194" fontId="12" fillId="2" borderId="2" xfId="17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12" fillId="2" borderId="16" xfId="0" applyFont="1" applyFill="1" applyBorder="1" applyAlignment="1">
      <alignment horizontal="center"/>
    </xf>
    <xf numFmtId="194" fontId="12" fillId="2" borderId="16" xfId="17" applyFont="1" applyFill="1" applyBorder="1" applyAlignment="1">
      <alignment/>
    </xf>
    <xf numFmtId="0" fontId="16" fillId="5" borderId="2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8" fillId="4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/>
    </xf>
    <xf numFmtId="194" fontId="12" fillId="2" borderId="2" xfId="17" applyFont="1" applyFill="1" applyBorder="1" applyAlignment="1">
      <alignment/>
    </xf>
    <xf numFmtId="0" fontId="12" fillId="2" borderId="2" xfId="0" applyFont="1" applyFill="1" applyBorder="1" applyAlignment="1">
      <alignment horizontal="left"/>
    </xf>
    <xf numFmtId="2" fontId="12" fillId="2" borderId="2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left"/>
    </xf>
    <xf numFmtId="194" fontId="12" fillId="2" borderId="2" xfId="17" applyFont="1" applyFill="1" applyBorder="1" applyAlignment="1">
      <alignment/>
    </xf>
    <xf numFmtId="0" fontId="18" fillId="4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/>
    </xf>
    <xf numFmtId="0" fontId="15" fillId="2" borderId="13" xfId="0" applyFont="1" applyFill="1" applyBorder="1" applyAlignment="1">
      <alignment/>
    </xf>
    <xf numFmtId="0" fontId="15" fillId="2" borderId="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15" fillId="5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94" fontId="12" fillId="2" borderId="5" xfId="17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194" fontId="12" fillId="2" borderId="0" xfId="17" applyFont="1" applyFill="1" applyBorder="1" applyAlignment="1">
      <alignment/>
    </xf>
    <xf numFmtId="194" fontId="12" fillId="2" borderId="0" xfId="17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2" borderId="20" xfId="0" applyFont="1" applyFill="1" applyBorder="1" applyAlignment="1">
      <alignment horizontal="left"/>
    </xf>
    <xf numFmtId="194" fontId="12" fillId="2" borderId="21" xfId="17" applyFont="1" applyFill="1" applyBorder="1" applyAlignment="1">
      <alignment/>
    </xf>
    <xf numFmtId="0" fontId="12" fillId="2" borderId="20" xfId="0" applyFont="1" applyFill="1" applyBorder="1" applyAlignment="1">
      <alignment horizontal="left"/>
    </xf>
    <xf numFmtId="194" fontId="12" fillId="2" borderId="21" xfId="17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12" fillId="2" borderId="22" xfId="0" applyFont="1" applyFill="1" applyBorder="1" applyAlignment="1">
      <alignment horizontal="left"/>
    </xf>
    <xf numFmtId="0" fontId="12" fillId="2" borderId="23" xfId="0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194" fontId="12" fillId="2" borderId="23" xfId="17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94" fontId="0" fillId="0" borderId="0" xfId="0" applyNumberFormat="1" applyAlignment="1">
      <alignment/>
    </xf>
    <xf numFmtId="194" fontId="12" fillId="2" borderId="14" xfId="17" applyFont="1" applyFill="1" applyBorder="1" applyAlignment="1">
      <alignment horizontal="center"/>
    </xf>
    <xf numFmtId="194" fontId="0" fillId="2" borderId="2" xfId="0" applyNumberFormat="1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194" fontId="15" fillId="6" borderId="32" xfId="17" applyFont="1" applyFill="1" applyBorder="1" applyAlignment="1">
      <alignment horizontal="center" vertical="center"/>
    </xf>
    <xf numFmtId="194" fontId="15" fillId="6" borderId="33" xfId="17" applyFont="1" applyFill="1" applyBorder="1" applyAlignment="1">
      <alignment horizontal="center" vertical="center"/>
    </xf>
    <xf numFmtId="194" fontId="15" fillId="6" borderId="34" xfId="17" applyFont="1" applyFill="1" applyBorder="1" applyAlignment="1">
      <alignment horizontal="center" vertical="center"/>
    </xf>
    <xf numFmtId="194" fontId="15" fillId="6" borderId="35" xfId="17" applyFont="1" applyFill="1" applyBorder="1" applyAlignment="1">
      <alignment horizontal="center" vertical="center"/>
    </xf>
    <xf numFmtId="194" fontId="15" fillId="6" borderId="2" xfId="17" applyFont="1" applyFill="1" applyBorder="1" applyAlignment="1">
      <alignment horizontal="center" vertical="center"/>
    </xf>
    <xf numFmtId="194" fontId="15" fillId="2" borderId="5" xfId="17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194" fontId="12" fillId="2" borderId="0" xfId="17" applyFont="1" applyFill="1" applyBorder="1" applyAlignment="1">
      <alignment horizontal="center"/>
    </xf>
    <xf numFmtId="194" fontId="12" fillId="2" borderId="21" xfId="17" applyFont="1" applyFill="1" applyBorder="1" applyAlignment="1">
      <alignment horizontal="center"/>
    </xf>
    <xf numFmtId="194" fontId="12" fillId="6" borderId="2" xfId="17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194" fontId="15" fillId="2" borderId="2" xfId="17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2"/>
  <sheetViews>
    <sheetView zoomScale="85" zoomScaleNormal="85" workbookViewId="0" topLeftCell="A1">
      <selection activeCell="F31" sqref="F31"/>
    </sheetView>
  </sheetViews>
  <sheetFormatPr defaultColWidth="9.140625" defaultRowHeight="21.75"/>
  <cols>
    <col min="1" max="5" width="10.7109375" style="1" customWidth="1"/>
    <col min="6" max="6" width="17.421875" style="1" customWidth="1"/>
    <col min="7" max="7" width="15.00390625" style="1" customWidth="1"/>
    <col min="8" max="11" width="10.7109375" style="1" customWidth="1"/>
    <col min="12" max="12" width="10.421875" style="1" customWidth="1"/>
    <col min="13" max="13" width="9.8515625" style="1" customWidth="1"/>
    <col min="14" max="14" width="12.8515625" style="1" customWidth="1"/>
  </cols>
  <sheetData>
    <row r="1" spans="1:14" ht="27" thickBot="1">
      <c r="A1" s="15" t="s">
        <v>16</v>
      </c>
      <c r="B1" s="16" t="s">
        <v>0</v>
      </c>
      <c r="C1" s="15" t="s">
        <v>2</v>
      </c>
      <c r="D1" s="16" t="s">
        <v>19</v>
      </c>
      <c r="E1" s="15" t="s">
        <v>3</v>
      </c>
      <c r="F1" s="16" t="s">
        <v>4</v>
      </c>
      <c r="G1" s="15" t="s">
        <v>5</v>
      </c>
      <c r="H1" s="144" t="s">
        <v>21</v>
      </c>
      <c r="I1" s="145"/>
      <c r="J1" s="145"/>
      <c r="K1" s="146"/>
      <c r="L1" s="147" t="s">
        <v>13</v>
      </c>
      <c r="M1" s="148"/>
      <c r="N1" s="15" t="s">
        <v>22</v>
      </c>
    </row>
    <row r="2" spans="1:14" ht="24">
      <c r="A2" s="19" t="s">
        <v>7</v>
      </c>
      <c r="B2" s="2"/>
      <c r="C2" s="2"/>
      <c r="D2" s="2"/>
      <c r="E2" s="2"/>
      <c r="F2" s="2"/>
      <c r="G2" s="2"/>
      <c r="H2" s="17" t="s">
        <v>38</v>
      </c>
      <c r="I2" s="18" t="s">
        <v>24</v>
      </c>
      <c r="J2" s="18" t="s">
        <v>3</v>
      </c>
      <c r="K2" s="18" t="s">
        <v>12</v>
      </c>
      <c r="L2" s="2">
        <v>6</v>
      </c>
      <c r="M2" s="2">
        <v>9</v>
      </c>
      <c r="N2" s="2"/>
    </row>
    <row r="3" spans="1:14" ht="21.75">
      <c r="A3" s="3" t="s">
        <v>69</v>
      </c>
      <c r="B3" s="3">
        <v>4</v>
      </c>
      <c r="C3" s="3">
        <v>4</v>
      </c>
      <c r="D3" s="3">
        <v>0.1</v>
      </c>
      <c r="E3" s="3">
        <v>1</v>
      </c>
      <c r="F3" s="3">
        <f aca="true" t="shared" si="0" ref="F3:F10">B3*C3*D3*E3</f>
        <v>1.6</v>
      </c>
      <c r="G3" s="3"/>
      <c r="H3" s="3" t="s">
        <v>18</v>
      </c>
      <c r="I3" s="3" t="s">
        <v>23</v>
      </c>
      <c r="J3" s="3" t="s">
        <v>84</v>
      </c>
      <c r="K3" s="3">
        <f>(B3/0.15*C3)+(C3/0.15*B3)</f>
        <v>213.33333333333334</v>
      </c>
      <c r="L3" s="3"/>
      <c r="M3" s="3">
        <f aca="true" t="shared" si="1" ref="M3:M17">K3*0.499</f>
        <v>106.45333333333333</v>
      </c>
      <c r="N3" s="3">
        <f>B3*C3*0.05*E3</f>
        <v>0.8</v>
      </c>
    </row>
    <row r="4" spans="1:14" ht="21.75">
      <c r="A4" s="3" t="s">
        <v>70</v>
      </c>
      <c r="B4" s="3">
        <v>1.5</v>
      </c>
      <c r="C4" s="3">
        <v>3</v>
      </c>
      <c r="D4" s="3">
        <v>0.1</v>
      </c>
      <c r="E4" s="3">
        <v>1</v>
      </c>
      <c r="F4" s="3">
        <f t="shared" si="0"/>
        <v>0.45</v>
      </c>
      <c r="G4" s="3"/>
      <c r="H4" s="3" t="s">
        <v>18</v>
      </c>
      <c r="I4" s="3" t="s">
        <v>23</v>
      </c>
      <c r="J4" s="3" t="s">
        <v>23</v>
      </c>
      <c r="K4" s="3">
        <f aca="true" t="shared" si="2" ref="K4:K10">(B4/0.15*C4)+(C4/0.15*B4)</f>
        <v>60</v>
      </c>
      <c r="L4" s="3"/>
      <c r="M4" s="3">
        <f t="shared" si="1"/>
        <v>29.94</v>
      </c>
      <c r="N4" s="3">
        <f>B4*C4*0.05*E4</f>
        <v>0.225</v>
      </c>
    </row>
    <row r="5" spans="1:14" ht="21.75">
      <c r="A5" s="3" t="s">
        <v>71</v>
      </c>
      <c r="B5" s="3">
        <v>1.25</v>
      </c>
      <c r="C5" s="3">
        <v>4</v>
      </c>
      <c r="D5" s="3">
        <v>0.1</v>
      </c>
      <c r="E5" s="3">
        <v>1</v>
      </c>
      <c r="F5" s="3">
        <f t="shared" si="0"/>
        <v>0.5</v>
      </c>
      <c r="G5" s="3"/>
      <c r="H5" s="3" t="s">
        <v>18</v>
      </c>
      <c r="I5" s="3" t="s">
        <v>23</v>
      </c>
      <c r="J5" s="3" t="s">
        <v>23</v>
      </c>
      <c r="K5" s="3">
        <f t="shared" si="2"/>
        <v>66.66666666666667</v>
      </c>
      <c r="L5" s="3"/>
      <c r="M5" s="3">
        <f t="shared" si="1"/>
        <v>33.266666666666666</v>
      </c>
      <c r="N5" s="3">
        <f>B5*C5*0.05*E5</f>
        <v>0.25</v>
      </c>
    </row>
    <row r="6" spans="1:14" ht="21.75">
      <c r="A6" s="3" t="s">
        <v>72</v>
      </c>
      <c r="B6" s="3">
        <v>1.25</v>
      </c>
      <c r="C6" s="3">
        <v>4</v>
      </c>
      <c r="D6" s="3">
        <v>3.1</v>
      </c>
      <c r="E6" s="3">
        <v>1</v>
      </c>
      <c r="F6" s="3">
        <f t="shared" si="0"/>
        <v>15.5</v>
      </c>
      <c r="G6" s="3"/>
      <c r="H6" s="3" t="s">
        <v>18</v>
      </c>
      <c r="I6" s="3" t="s">
        <v>23</v>
      </c>
      <c r="J6" s="3" t="s">
        <v>23</v>
      </c>
      <c r="K6" s="3">
        <f t="shared" si="2"/>
        <v>66.66666666666667</v>
      </c>
      <c r="L6" s="3"/>
      <c r="M6" s="3">
        <f t="shared" si="1"/>
        <v>33.266666666666666</v>
      </c>
      <c r="N6" s="3">
        <f>B6*C6*D6*E6</f>
        <v>15.5</v>
      </c>
    </row>
    <row r="7" spans="1:14" ht="21.75">
      <c r="A7" s="3" t="s">
        <v>73</v>
      </c>
      <c r="B7" s="3">
        <v>1.5</v>
      </c>
      <c r="C7" s="3">
        <v>3</v>
      </c>
      <c r="D7" s="3">
        <v>0.1</v>
      </c>
      <c r="E7" s="3">
        <v>1</v>
      </c>
      <c r="F7" s="3">
        <f t="shared" si="0"/>
        <v>0.45</v>
      </c>
      <c r="G7" s="3"/>
      <c r="H7" s="3" t="s">
        <v>18</v>
      </c>
      <c r="I7" s="3" t="s">
        <v>23</v>
      </c>
      <c r="J7" s="3" t="s">
        <v>23</v>
      </c>
      <c r="K7" s="3">
        <f t="shared" si="2"/>
        <v>60</v>
      </c>
      <c r="L7" s="3"/>
      <c r="M7" s="3">
        <f t="shared" si="1"/>
        <v>29.94</v>
      </c>
      <c r="N7" s="3">
        <f>B7*C7*0.05*E7</f>
        <v>0.225</v>
      </c>
    </row>
    <row r="8" spans="1:14" ht="21.75">
      <c r="A8" s="3" t="s">
        <v>74</v>
      </c>
      <c r="B8" s="3">
        <v>3.1</v>
      </c>
      <c r="C8" s="3">
        <v>3</v>
      </c>
      <c r="D8" s="3">
        <v>0.1</v>
      </c>
      <c r="E8" s="3">
        <v>1</v>
      </c>
      <c r="F8" s="3">
        <f t="shared" si="0"/>
        <v>0.9300000000000002</v>
      </c>
      <c r="G8" s="3"/>
      <c r="H8" s="3" t="s">
        <v>18</v>
      </c>
      <c r="I8" s="3" t="s">
        <v>23</v>
      </c>
      <c r="J8" s="3" t="s">
        <v>23</v>
      </c>
      <c r="K8" s="3">
        <f t="shared" si="2"/>
        <v>124</v>
      </c>
      <c r="L8" s="3"/>
      <c r="M8" s="3">
        <f t="shared" si="1"/>
        <v>61.876</v>
      </c>
      <c r="N8" s="3">
        <f>B8*C8*0.05*E8</f>
        <v>0.4650000000000001</v>
      </c>
    </row>
    <row r="9" spans="1:14" ht="21.75">
      <c r="A9" s="3" t="s">
        <v>75</v>
      </c>
      <c r="B9" s="3">
        <v>1.5</v>
      </c>
      <c r="C9" s="3">
        <v>1</v>
      </c>
      <c r="D9" s="3">
        <v>0.1</v>
      </c>
      <c r="E9" s="3">
        <v>1</v>
      </c>
      <c r="F9" s="3">
        <f t="shared" si="0"/>
        <v>0.15000000000000002</v>
      </c>
      <c r="G9" s="3"/>
      <c r="H9" s="3" t="s">
        <v>18</v>
      </c>
      <c r="I9" s="3" t="s">
        <v>23</v>
      </c>
      <c r="J9" s="3" t="s">
        <v>23</v>
      </c>
      <c r="K9" s="3">
        <f t="shared" si="2"/>
        <v>20</v>
      </c>
      <c r="L9" s="3"/>
      <c r="M9" s="3">
        <f t="shared" si="1"/>
        <v>9.98</v>
      </c>
      <c r="N9" s="3">
        <f>B9*C9*0.05*E9</f>
        <v>0.07500000000000001</v>
      </c>
    </row>
    <row r="10" spans="1:14" ht="21.75">
      <c r="A10" s="3" t="s">
        <v>76</v>
      </c>
      <c r="B10" s="3">
        <v>2.5</v>
      </c>
      <c r="C10" s="3">
        <v>1</v>
      </c>
      <c r="D10" s="3">
        <v>0.1</v>
      </c>
      <c r="E10" s="3">
        <v>1</v>
      </c>
      <c r="F10" s="3">
        <f t="shared" si="0"/>
        <v>0.25</v>
      </c>
      <c r="G10" s="3"/>
      <c r="H10" s="3" t="s">
        <v>18</v>
      </c>
      <c r="I10" s="3" t="s">
        <v>23</v>
      </c>
      <c r="J10" s="3" t="s">
        <v>23</v>
      </c>
      <c r="K10" s="3">
        <f t="shared" si="2"/>
        <v>33.333333333333336</v>
      </c>
      <c r="L10" s="3"/>
      <c r="M10" s="3">
        <f t="shared" si="1"/>
        <v>16.633333333333333</v>
      </c>
      <c r="N10" s="3">
        <f>B10*C10*0.05*E10</f>
        <v>0.125</v>
      </c>
    </row>
    <row r="11" spans="1:14" ht="23.25" customHeight="1">
      <c r="A11" s="3" t="s">
        <v>77</v>
      </c>
      <c r="B11" s="3">
        <f>1.5+2.5+0.6</f>
        <v>4.6</v>
      </c>
      <c r="C11" s="3">
        <v>1</v>
      </c>
      <c r="D11" s="3">
        <v>0.1</v>
      </c>
      <c r="E11" s="3">
        <v>1</v>
      </c>
      <c r="F11" s="3">
        <f>E11*D11*C11*B11</f>
        <v>0.45999999999999996</v>
      </c>
      <c r="G11" s="3"/>
      <c r="H11" s="3" t="s">
        <v>18</v>
      </c>
      <c r="I11" s="3" t="s">
        <v>84</v>
      </c>
      <c r="J11" s="3" t="s">
        <v>84</v>
      </c>
      <c r="K11" s="3">
        <f aca="true" t="shared" si="3" ref="K11:K17">(B11/0.15*C11)+(C11/0.15*B11)</f>
        <v>61.33333333333333</v>
      </c>
      <c r="L11" s="3"/>
      <c r="M11" s="3">
        <f t="shared" si="1"/>
        <v>30.60533333333333</v>
      </c>
      <c r="N11" s="3">
        <f>B11*C11*0.5*E10</f>
        <v>2.3</v>
      </c>
    </row>
    <row r="12" spans="1:14" ht="21.75">
      <c r="A12" s="28" t="s">
        <v>78</v>
      </c>
      <c r="B12" s="3">
        <f>0.6+4+1.5+1</f>
        <v>7.1</v>
      </c>
      <c r="C12" s="3">
        <f>2.5+2</f>
        <v>4.5</v>
      </c>
      <c r="D12" s="3">
        <v>0.1</v>
      </c>
      <c r="E12" s="3">
        <v>1</v>
      </c>
      <c r="F12" s="3">
        <f>E12*D12*C12*B12</f>
        <v>3.195</v>
      </c>
      <c r="G12" s="3"/>
      <c r="H12" s="3" t="s">
        <v>18</v>
      </c>
      <c r="I12" s="3" t="s">
        <v>84</v>
      </c>
      <c r="J12" s="3" t="s">
        <v>84</v>
      </c>
      <c r="K12" s="3">
        <f t="shared" si="3"/>
        <v>426</v>
      </c>
      <c r="L12" s="3"/>
      <c r="M12" s="3">
        <f t="shared" si="1"/>
        <v>212.574</v>
      </c>
      <c r="N12" s="3">
        <f aca="true" t="shared" si="4" ref="N12:N17">B12*C12*E12*0.05</f>
        <v>1.5975000000000001</v>
      </c>
    </row>
    <row r="13" spans="1:14" ht="21.75">
      <c r="A13" s="3" t="s">
        <v>79</v>
      </c>
      <c r="B13" s="3">
        <v>1.5</v>
      </c>
      <c r="C13" s="3">
        <v>2.5</v>
      </c>
      <c r="D13" s="3">
        <v>0.1</v>
      </c>
      <c r="E13" s="3">
        <v>1</v>
      </c>
      <c r="F13" s="3">
        <f>B13*C13*D13*E13</f>
        <v>0.375</v>
      </c>
      <c r="G13" s="3"/>
      <c r="H13" s="3" t="s">
        <v>18</v>
      </c>
      <c r="I13" s="3" t="s">
        <v>84</v>
      </c>
      <c r="J13" s="3" t="s">
        <v>84</v>
      </c>
      <c r="K13" s="3">
        <f t="shared" si="3"/>
        <v>50</v>
      </c>
      <c r="L13" s="3"/>
      <c r="M13" s="3">
        <f t="shared" si="1"/>
        <v>24.95</v>
      </c>
      <c r="N13" s="3">
        <f t="shared" si="4"/>
        <v>0.1875</v>
      </c>
    </row>
    <row r="14" spans="1:14" ht="21.75">
      <c r="A14" s="3" t="s">
        <v>80</v>
      </c>
      <c r="B14" s="3">
        <f>1.5+2.5</f>
        <v>4</v>
      </c>
      <c r="C14" s="3">
        <v>2.5</v>
      </c>
      <c r="D14" s="3">
        <v>0.1</v>
      </c>
      <c r="E14" s="3">
        <v>1</v>
      </c>
      <c r="F14" s="3">
        <f>B14*C14*D14*E14</f>
        <v>1</v>
      </c>
      <c r="G14" s="3"/>
      <c r="H14" s="3" t="s">
        <v>18</v>
      </c>
      <c r="I14" s="3" t="s">
        <v>84</v>
      </c>
      <c r="J14" s="3" t="s">
        <v>84</v>
      </c>
      <c r="K14" s="3">
        <f t="shared" si="3"/>
        <v>133.33333333333334</v>
      </c>
      <c r="L14" s="3"/>
      <c r="M14" s="3">
        <f t="shared" si="1"/>
        <v>66.53333333333333</v>
      </c>
      <c r="N14" s="3">
        <f t="shared" si="4"/>
        <v>0.5</v>
      </c>
    </row>
    <row r="15" spans="1:14" ht="21.75">
      <c r="A15" s="3" t="s">
        <v>81</v>
      </c>
      <c r="B15" s="3">
        <f>4+1.5+1</f>
        <v>6.5</v>
      </c>
      <c r="C15" s="3">
        <v>1.5</v>
      </c>
      <c r="D15" s="3">
        <v>0.1</v>
      </c>
      <c r="E15" s="3">
        <v>1</v>
      </c>
      <c r="F15" s="3">
        <f>B15*C15*D15*E15</f>
        <v>0.9750000000000001</v>
      </c>
      <c r="G15" s="3"/>
      <c r="H15" s="3" t="s">
        <v>18</v>
      </c>
      <c r="I15" s="3" t="s">
        <v>84</v>
      </c>
      <c r="J15" s="3" t="s">
        <v>84</v>
      </c>
      <c r="K15" s="3">
        <f t="shared" si="3"/>
        <v>130</v>
      </c>
      <c r="L15" s="3"/>
      <c r="M15" s="3">
        <f t="shared" si="1"/>
        <v>64.87</v>
      </c>
      <c r="N15" s="3">
        <f t="shared" si="4"/>
        <v>0.48750000000000004</v>
      </c>
    </row>
    <row r="16" spans="1:14" ht="21.75">
      <c r="A16" s="3" t="s">
        <v>82</v>
      </c>
      <c r="B16" s="3">
        <f>1.5+1.5+2.5</f>
        <v>5.5</v>
      </c>
      <c r="C16" s="3">
        <f>2+1.5</f>
        <v>3.5</v>
      </c>
      <c r="D16" s="3">
        <v>0.1</v>
      </c>
      <c r="E16" s="3">
        <v>1</v>
      </c>
      <c r="F16" s="3">
        <f>B16*C16*D16*E16</f>
        <v>1.925</v>
      </c>
      <c r="G16" s="3"/>
      <c r="H16" s="3" t="s">
        <v>18</v>
      </c>
      <c r="I16" s="3" t="s">
        <v>84</v>
      </c>
      <c r="J16" s="3" t="s">
        <v>84</v>
      </c>
      <c r="K16" s="3">
        <f t="shared" si="3"/>
        <v>256.6666666666667</v>
      </c>
      <c r="L16" s="3"/>
      <c r="M16" s="3">
        <f t="shared" si="1"/>
        <v>128.07666666666668</v>
      </c>
      <c r="N16" s="3">
        <f t="shared" si="4"/>
        <v>0.9625</v>
      </c>
    </row>
    <row r="17" spans="1:14" ht="21.75">
      <c r="A17" s="28" t="s">
        <v>83</v>
      </c>
      <c r="B17" s="3">
        <f>1.5+1</f>
        <v>2.5</v>
      </c>
      <c r="C17" s="3">
        <v>2</v>
      </c>
      <c r="D17" s="3">
        <v>0.1</v>
      </c>
      <c r="E17" s="3">
        <v>1</v>
      </c>
      <c r="F17" s="3">
        <f>B17*C17*D17*E17</f>
        <v>0.5</v>
      </c>
      <c r="G17" s="3"/>
      <c r="H17" s="3" t="s">
        <v>18</v>
      </c>
      <c r="I17" s="3" t="s">
        <v>84</v>
      </c>
      <c r="J17" s="3" t="s">
        <v>84</v>
      </c>
      <c r="K17" s="3">
        <f t="shared" si="3"/>
        <v>66.66666666666667</v>
      </c>
      <c r="L17" s="3"/>
      <c r="M17" s="3">
        <f t="shared" si="1"/>
        <v>33.266666666666666</v>
      </c>
      <c r="N17" s="3">
        <f t="shared" si="4"/>
        <v>0.25</v>
      </c>
    </row>
    <row r="18" spans="1:14" ht="23.25">
      <c r="A18" s="30" t="s">
        <v>6</v>
      </c>
      <c r="B18" s="2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3.25">
      <c r="A19" s="32" t="s">
        <v>17</v>
      </c>
      <c r="B19" s="3">
        <f>4-0.4</f>
        <v>3.6</v>
      </c>
      <c r="C19" s="3">
        <v>2</v>
      </c>
      <c r="D19" s="3">
        <v>0.1</v>
      </c>
      <c r="E19" s="3">
        <v>1</v>
      </c>
      <c r="F19" s="3">
        <f aca="true" t="shared" si="5" ref="F19:F30">B19*C19*D19*E19</f>
        <v>0.7200000000000001</v>
      </c>
      <c r="G19" s="3"/>
      <c r="H19" s="3" t="s">
        <v>18</v>
      </c>
      <c r="I19" s="3" t="s">
        <v>84</v>
      </c>
      <c r="J19" s="3" t="s">
        <v>84</v>
      </c>
      <c r="K19" s="3">
        <f aca="true" t="shared" si="6" ref="K19:K30">(B19/0.15*C19)+(C19/0.15*B19)</f>
        <v>96</v>
      </c>
      <c r="L19" s="3"/>
      <c r="M19" s="3">
        <f>K13*0.499</f>
        <v>24.95</v>
      </c>
      <c r="N19" s="3"/>
    </row>
    <row r="20" spans="1:14" ht="23.25">
      <c r="A20" s="32" t="s">
        <v>17</v>
      </c>
      <c r="B20" s="3">
        <v>1.5</v>
      </c>
      <c r="C20" s="3">
        <v>3</v>
      </c>
      <c r="D20" s="3">
        <v>0.1</v>
      </c>
      <c r="E20" s="3">
        <v>1</v>
      </c>
      <c r="F20" s="3">
        <f t="shared" si="5"/>
        <v>0.45</v>
      </c>
      <c r="G20" s="3"/>
      <c r="H20" s="3" t="s">
        <v>18</v>
      </c>
      <c r="I20" s="3" t="s">
        <v>84</v>
      </c>
      <c r="J20" s="3" t="s">
        <v>84</v>
      </c>
      <c r="K20" s="3">
        <f t="shared" si="6"/>
        <v>60</v>
      </c>
      <c r="L20" s="3"/>
      <c r="M20" s="3">
        <f aca="true" t="shared" si="7" ref="M20:M30">K20*0.499</f>
        <v>29.94</v>
      </c>
      <c r="N20" s="3"/>
    </row>
    <row r="21" spans="1:14" ht="24">
      <c r="A21" s="31" t="s">
        <v>85</v>
      </c>
      <c r="B21" s="3">
        <v>4</v>
      </c>
      <c r="C21" s="3">
        <v>2</v>
      </c>
      <c r="D21" s="3">
        <v>0.1</v>
      </c>
      <c r="E21" s="3">
        <v>1</v>
      </c>
      <c r="F21" s="3">
        <f t="shared" si="5"/>
        <v>0.8</v>
      </c>
      <c r="G21" s="3"/>
      <c r="H21" s="3" t="s">
        <v>18</v>
      </c>
      <c r="I21" s="3" t="s">
        <v>84</v>
      </c>
      <c r="J21" s="3" t="s">
        <v>84</v>
      </c>
      <c r="K21" s="3">
        <f t="shared" si="6"/>
        <v>106.66666666666667</v>
      </c>
      <c r="L21" s="3"/>
      <c r="M21" s="3">
        <f t="shared" si="7"/>
        <v>53.22666666666667</v>
      </c>
      <c r="N21" s="3"/>
    </row>
    <row r="22" spans="1:14" ht="24">
      <c r="A22" s="31" t="s">
        <v>86</v>
      </c>
      <c r="B22" s="3">
        <f>2.5+1.5</f>
        <v>4</v>
      </c>
      <c r="C22" s="3">
        <v>1</v>
      </c>
      <c r="D22" s="3">
        <v>0.1</v>
      </c>
      <c r="E22" s="3">
        <v>1</v>
      </c>
      <c r="F22" s="3">
        <f t="shared" si="5"/>
        <v>0.4</v>
      </c>
      <c r="G22" s="3"/>
      <c r="H22" s="3" t="s">
        <v>18</v>
      </c>
      <c r="I22" s="3" t="s">
        <v>84</v>
      </c>
      <c r="J22" s="3" t="s">
        <v>84</v>
      </c>
      <c r="K22" s="3">
        <f t="shared" si="6"/>
        <v>53.333333333333336</v>
      </c>
      <c r="L22" s="3"/>
      <c r="M22" s="3">
        <f t="shared" si="7"/>
        <v>26.613333333333333</v>
      </c>
      <c r="N22" s="3"/>
    </row>
    <row r="23" spans="1:14" ht="24">
      <c r="A23" s="31" t="s">
        <v>87</v>
      </c>
      <c r="B23" s="3">
        <v>4</v>
      </c>
      <c r="C23" s="3">
        <v>4</v>
      </c>
      <c r="D23" s="3">
        <v>0.1</v>
      </c>
      <c r="E23" s="3">
        <v>1</v>
      </c>
      <c r="F23" s="3">
        <f t="shared" si="5"/>
        <v>1.6</v>
      </c>
      <c r="G23" s="3"/>
      <c r="H23" s="3" t="s">
        <v>18</v>
      </c>
      <c r="I23" s="3" t="s">
        <v>84</v>
      </c>
      <c r="J23" s="3" t="s">
        <v>84</v>
      </c>
      <c r="K23" s="3">
        <f t="shared" si="6"/>
        <v>213.33333333333334</v>
      </c>
      <c r="L23" s="3"/>
      <c r="M23" s="3">
        <f t="shared" si="7"/>
        <v>106.45333333333333</v>
      </c>
      <c r="N23" s="3"/>
    </row>
    <row r="24" spans="1:14" ht="24">
      <c r="A24" s="31" t="s">
        <v>88</v>
      </c>
      <c r="B24" s="3">
        <v>4.6</v>
      </c>
      <c r="C24" s="3">
        <f>2.5+2</f>
        <v>4.5</v>
      </c>
      <c r="D24" s="3">
        <v>0.1</v>
      </c>
      <c r="E24" s="3">
        <v>1</v>
      </c>
      <c r="F24" s="3">
        <f t="shared" si="5"/>
        <v>2.07</v>
      </c>
      <c r="G24" s="3"/>
      <c r="H24" s="3" t="s">
        <v>18</v>
      </c>
      <c r="I24" s="3" t="s">
        <v>84</v>
      </c>
      <c r="J24" s="3" t="s">
        <v>84</v>
      </c>
      <c r="K24" s="3">
        <f t="shared" si="6"/>
        <v>276</v>
      </c>
      <c r="L24" s="3"/>
      <c r="M24" s="3">
        <f t="shared" si="7"/>
        <v>137.724</v>
      </c>
      <c r="N24" s="3"/>
    </row>
    <row r="25" spans="1:14" ht="24">
      <c r="A25" s="31" t="s">
        <v>89</v>
      </c>
      <c r="B25" s="3">
        <f>1+1.5</f>
        <v>2.5</v>
      </c>
      <c r="C25" s="3">
        <f>2.5+2</f>
        <v>4.5</v>
      </c>
      <c r="D25" s="3">
        <v>0.1</v>
      </c>
      <c r="E25" s="3">
        <v>1</v>
      </c>
      <c r="F25" s="3">
        <f t="shared" si="5"/>
        <v>1.125</v>
      </c>
      <c r="G25" s="3"/>
      <c r="H25" s="3" t="s">
        <v>18</v>
      </c>
      <c r="I25" s="3" t="s">
        <v>84</v>
      </c>
      <c r="J25" s="3" t="s">
        <v>84</v>
      </c>
      <c r="K25" s="3">
        <f t="shared" si="6"/>
        <v>150</v>
      </c>
      <c r="L25" s="3"/>
      <c r="M25" s="3">
        <f t="shared" si="7"/>
        <v>74.85</v>
      </c>
      <c r="N25" s="3"/>
    </row>
    <row r="26" spans="1:14" ht="24">
      <c r="A26" s="31" t="s">
        <v>90</v>
      </c>
      <c r="B26" s="3">
        <v>1.5</v>
      </c>
      <c r="C26" s="3">
        <v>2.5</v>
      </c>
      <c r="D26" s="3">
        <v>0.1</v>
      </c>
      <c r="E26" s="3">
        <v>1</v>
      </c>
      <c r="F26" s="3">
        <f t="shared" si="5"/>
        <v>0.375</v>
      </c>
      <c r="G26" s="3"/>
      <c r="H26" s="3" t="s">
        <v>18</v>
      </c>
      <c r="I26" s="3" t="s">
        <v>84</v>
      </c>
      <c r="J26" s="3" t="s">
        <v>84</v>
      </c>
      <c r="K26" s="3">
        <f t="shared" si="6"/>
        <v>50</v>
      </c>
      <c r="L26" s="3"/>
      <c r="M26" s="3">
        <f t="shared" si="7"/>
        <v>24.95</v>
      </c>
      <c r="N26" s="3"/>
    </row>
    <row r="27" spans="1:14" ht="24">
      <c r="A27" s="31" t="s">
        <v>91</v>
      </c>
      <c r="B27" s="3">
        <v>4</v>
      </c>
      <c r="C27" s="3">
        <v>4.5</v>
      </c>
      <c r="D27" s="3">
        <v>0.1</v>
      </c>
      <c r="E27" s="3">
        <v>1</v>
      </c>
      <c r="F27" s="3">
        <f t="shared" si="5"/>
        <v>1.8</v>
      </c>
      <c r="G27" s="3"/>
      <c r="H27" s="3" t="s">
        <v>18</v>
      </c>
      <c r="I27" s="3" t="s">
        <v>84</v>
      </c>
      <c r="J27" s="3" t="s">
        <v>84</v>
      </c>
      <c r="K27" s="3">
        <f t="shared" si="6"/>
        <v>240</v>
      </c>
      <c r="L27" s="3"/>
      <c r="M27" s="3">
        <f t="shared" si="7"/>
        <v>119.76</v>
      </c>
      <c r="N27" s="3"/>
    </row>
    <row r="28" spans="1:14" ht="24">
      <c r="A28" s="31" t="s">
        <v>92</v>
      </c>
      <c r="B28" s="3">
        <v>1.5</v>
      </c>
      <c r="C28" s="3">
        <v>2</v>
      </c>
      <c r="D28" s="3">
        <v>0.1</v>
      </c>
      <c r="E28" s="3">
        <v>1</v>
      </c>
      <c r="F28" s="3">
        <f t="shared" si="5"/>
        <v>0.30000000000000004</v>
      </c>
      <c r="G28" s="3"/>
      <c r="H28" s="3" t="s">
        <v>18</v>
      </c>
      <c r="I28" s="3" t="s">
        <v>84</v>
      </c>
      <c r="J28" s="3" t="s">
        <v>84</v>
      </c>
      <c r="K28" s="3">
        <f t="shared" si="6"/>
        <v>40</v>
      </c>
      <c r="L28" s="3"/>
      <c r="M28" s="3">
        <f t="shared" si="7"/>
        <v>19.96</v>
      </c>
      <c r="N28" s="3"/>
    </row>
    <row r="29" spans="1:14" ht="24">
      <c r="A29" s="31" t="s">
        <v>93</v>
      </c>
      <c r="B29" s="3">
        <v>4</v>
      </c>
      <c r="C29" s="3">
        <v>2.5</v>
      </c>
      <c r="D29" s="3">
        <v>0.1</v>
      </c>
      <c r="E29" s="3">
        <v>1</v>
      </c>
      <c r="F29" s="3">
        <f t="shared" si="5"/>
        <v>1</v>
      </c>
      <c r="G29" s="3"/>
      <c r="H29" s="3" t="s">
        <v>18</v>
      </c>
      <c r="I29" s="3" t="s">
        <v>84</v>
      </c>
      <c r="J29" s="3" t="s">
        <v>84</v>
      </c>
      <c r="K29" s="3">
        <f t="shared" si="6"/>
        <v>133.33333333333334</v>
      </c>
      <c r="L29" s="3"/>
      <c r="M29" s="3">
        <f t="shared" si="7"/>
        <v>66.53333333333333</v>
      </c>
      <c r="N29" s="3"/>
    </row>
    <row r="30" spans="1:14" ht="24">
      <c r="A30" s="31" t="s">
        <v>94</v>
      </c>
      <c r="B30" s="3">
        <f>4+1.5</f>
        <v>5.5</v>
      </c>
      <c r="C30" s="3">
        <v>2.5</v>
      </c>
      <c r="D30" s="3">
        <v>0.1</v>
      </c>
      <c r="E30" s="3">
        <v>1</v>
      </c>
      <c r="F30" s="3">
        <f t="shared" si="5"/>
        <v>1.375</v>
      </c>
      <c r="G30" s="3"/>
      <c r="H30" s="3" t="s">
        <v>18</v>
      </c>
      <c r="I30" s="3" t="s">
        <v>84</v>
      </c>
      <c r="J30" s="3" t="s">
        <v>84</v>
      </c>
      <c r="K30" s="3">
        <f t="shared" si="6"/>
        <v>183.33333333333337</v>
      </c>
      <c r="L30" s="3"/>
      <c r="M30" s="3">
        <f t="shared" si="7"/>
        <v>91.48333333333335</v>
      </c>
      <c r="N30" s="3"/>
    </row>
    <row r="31" spans="1:14" ht="23.25">
      <c r="A31" s="27"/>
      <c r="B31" s="29" t="s">
        <v>40</v>
      </c>
      <c r="C31" s="3"/>
      <c r="D31" s="3"/>
      <c r="E31" s="3"/>
      <c r="F31" s="3">
        <f>F3+F4+F5+F6+F7+F8+F9+F10+F11+F12+F13+F15+F14+F16+F17+F19+F20+F21+F22+F23+F24+F25+F26+F27+F29+F28+F30</f>
        <v>40.27499999999999</v>
      </c>
      <c r="G31" s="3"/>
      <c r="H31" s="3"/>
      <c r="I31" s="3"/>
      <c r="J31" s="3"/>
      <c r="K31" s="3"/>
      <c r="L31" s="3"/>
      <c r="M31" s="3">
        <f>M3+M4+M5+M6+M7+M8+M9+M10+M11+M12+M13+M14+M15+M16+M17+M19+M20+M21+M22+M23+M24+M25+M26+M27+M28+M29+M30</f>
        <v>1658.676</v>
      </c>
      <c r="N31" s="3">
        <f>N3+N4+N5+N6+N7+N8+N9+N10+N11+N12+N13+N14+N15+N16+N17</f>
        <v>23.95</v>
      </c>
    </row>
    <row r="32" spans="1:14" ht="21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24">
      <c r="A33" s="35"/>
      <c r="B33" s="35"/>
      <c r="C33" s="35"/>
      <c r="D33" s="35"/>
      <c r="E33" s="35"/>
      <c r="F33" s="36"/>
      <c r="G33" s="37"/>
      <c r="H33" s="38"/>
      <c r="I33" s="39"/>
      <c r="J33" s="39"/>
      <c r="K33" s="39"/>
      <c r="L33" s="39"/>
      <c r="M33" s="39"/>
      <c r="N33" s="39"/>
    </row>
    <row r="34" spans="1:14" ht="24">
      <c r="A34" s="36"/>
      <c r="B34" s="38"/>
      <c r="C34" s="38"/>
      <c r="D34" s="38"/>
      <c r="E34" s="38"/>
      <c r="F34" s="38"/>
      <c r="G34" s="38"/>
      <c r="H34" s="38"/>
      <c r="I34" s="39"/>
      <c r="J34" s="39"/>
      <c r="K34" s="39"/>
      <c r="L34" s="39"/>
      <c r="M34" s="39"/>
      <c r="N34" s="39"/>
    </row>
    <row r="35" spans="1:14" ht="24">
      <c r="A35" s="38"/>
      <c r="B35" s="38"/>
      <c r="C35" s="38"/>
      <c r="D35" s="38"/>
      <c r="E35" s="38"/>
      <c r="F35" s="38"/>
      <c r="G35" s="38"/>
      <c r="H35" s="38"/>
      <c r="I35" s="39"/>
      <c r="J35" s="39"/>
      <c r="K35" s="39"/>
      <c r="L35" s="39"/>
      <c r="M35" s="39"/>
      <c r="N35" s="39"/>
    </row>
    <row r="36" spans="1:14" ht="24">
      <c r="A36" s="38"/>
      <c r="B36" s="38"/>
      <c r="C36" s="38"/>
      <c r="D36" s="38"/>
      <c r="E36" s="38"/>
      <c r="F36" s="38"/>
      <c r="G36" s="38"/>
      <c r="H36" s="38"/>
      <c r="I36" s="39"/>
      <c r="J36" s="39"/>
      <c r="K36" s="39"/>
      <c r="L36" s="39"/>
      <c r="M36" s="39"/>
      <c r="N36" s="39"/>
    </row>
    <row r="37" spans="1:14" ht="24">
      <c r="A37" s="38"/>
      <c r="B37" s="38"/>
      <c r="C37" s="38"/>
      <c r="D37" s="38"/>
      <c r="E37" s="38"/>
      <c r="F37" s="38"/>
      <c r="G37" s="38"/>
      <c r="H37" s="38"/>
      <c r="I37" s="39"/>
      <c r="J37" s="39"/>
      <c r="K37" s="39"/>
      <c r="L37" s="39"/>
      <c r="M37" s="39"/>
      <c r="N37" s="39"/>
    </row>
    <row r="38" spans="1:14" ht="24">
      <c r="A38" s="38"/>
      <c r="B38" s="38"/>
      <c r="C38" s="38"/>
      <c r="D38" s="38"/>
      <c r="E38" s="38"/>
      <c r="F38" s="38"/>
      <c r="G38" s="38"/>
      <c r="H38" s="38"/>
      <c r="I38" s="39"/>
      <c r="J38" s="39"/>
      <c r="K38" s="39"/>
      <c r="L38" s="39"/>
      <c r="M38" s="39"/>
      <c r="N38" s="39"/>
    </row>
    <row r="39" spans="1:14" ht="24">
      <c r="A39" s="38"/>
      <c r="B39" s="38"/>
      <c r="C39" s="38"/>
      <c r="D39" s="38"/>
      <c r="E39" s="38"/>
      <c r="F39" s="38"/>
      <c r="G39" s="38"/>
      <c r="H39" s="38"/>
      <c r="I39" s="39"/>
      <c r="J39" s="39"/>
      <c r="K39" s="39"/>
      <c r="L39" s="39"/>
      <c r="M39" s="39"/>
      <c r="N39" s="39"/>
    </row>
    <row r="40" spans="1:14" ht="24">
      <c r="A40" s="38"/>
      <c r="B40" s="38"/>
      <c r="C40" s="38"/>
      <c r="D40" s="38"/>
      <c r="E40" s="38"/>
      <c r="F40" s="38"/>
      <c r="G40" s="38"/>
      <c r="H40" s="38"/>
      <c r="I40" s="39"/>
      <c r="J40" s="39"/>
      <c r="K40" s="39"/>
      <c r="L40" s="39"/>
      <c r="M40" s="39"/>
      <c r="N40" s="39"/>
    </row>
    <row r="41" spans="1:14" ht="24">
      <c r="A41" s="38"/>
      <c r="B41" s="38"/>
      <c r="C41" s="38"/>
      <c r="D41" s="38"/>
      <c r="E41" s="38"/>
      <c r="F41" s="38"/>
      <c r="G41" s="38"/>
      <c r="H41" s="38"/>
      <c r="I41" s="39"/>
      <c r="J41" s="39"/>
      <c r="K41" s="39"/>
      <c r="L41" s="39"/>
      <c r="M41" s="39"/>
      <c r="N41" s="39"/>
    </row>
    <row r="42" spans="1:14" ht="24">
      <c r="A42" s="38"/>
      <c r="B42" s="38"/>
      <c r="C42" s="38"/>
      <c r="D42" s="38"/>
      <c r="E42" s="38"/>
      <c r="F42" s="38"/>
      <c r="G42" s="38"/>
      <c r="H42" s="38"/>
      <c r="I42" s="39"/>
      <c r="J42" s="39"/>
      <c r="K42" s="39"/>
      <c r="L42" s="39"/>
      <c r="M42" s="39"/>
      <c r="N42" s="39"/>
    </row>
    <row r="43" spans="1:14" ht="24">
      <c r="A43" s="38"/>
      <c r="B43" s="38"/>
      <c r="C43" s="38"/>
      <c r="D43" s="38"/>
      <c r="E43" s="38"/>
      <c r="F43" s="38"/>
      <c r="G43" s="38"/>
      <c r="H43" s="38"/>
      <c r="I43" s="39"/>
      <c r="J43" s="39"/>
      <c r="K43" s="39"/>
      <c r="L43" s="39"/>
      <c r="M43" s="39"/>
      <c r="N43" s="39"/>
    </row>
    <row r="44" spans="1:14" ht="24">
      <c r="A44" s="38"/>
      <c r="B44" s="38"/>
      <c r="C44" s="38"/>
      <c r="D44" s="38"/>
      <c r="E44" s="38"/>
      <c r="F44" s="38"/>
      <c r="G44" s="38"/>
      <c r="H44" s="38"/>
      <c r="I44" s="39"/>
      <c r="J44" s="39"/>
      <c r="K44" s="39"/>
      <c r="L44" s="39"/>
      <c r="M44" s="39"/>
      <c r="N44" s="39"/>
    </row>
    <row r="45" spans="1:14" ht="24">
      <c r="A45" s="38"/>
      <c r="B45" s="38"/>
      <c r="C45" s="38"/>
      <c r="D45" s="38"/>
      <c r="E45" s="38"/>
      <c r="F45" s="38"/>
      <c r="G45" s="38"/>
      <c r="H45" s="38"/>
      <c r="I45" s="39"/>
      <c r="J45" s="39"/>
      <c r="K45" s="39"/>
      <c r="L45" s="39"/>
      <c r="M45" s="39"/>
      <c r="N45" s="39"/>
    </row>
    <row r="46" spans="1:14" ht="24">
      <c r="A46" s="38"/>
      <c r="B46" s="38"/>
      <c r="C46" s="38"/>
      <c r="D46" s="38"/>
      <c r="E46" s="38"/>
      <c r="F46" s="38"/>
      <c r="G46" s="38"/>
      <c r="H46" s="38"/>
      <c r="I46" s="39"/>
      <c r="J46" s="39"/>
      <c r="K46" s="39"/>
      <c r="L46" s="39"/>
      <c r="M46" s="39"/>
      <c r="N46" s="39"/>
    </row>
    <row r="47" spans="1:14" ht="24">
      <c r="A47" s="36"/>
      <c r="B47" s="38"/>
      <c r="C47" s="38"/>
      <c r="D47" s="38"/>
      <c r="E47" s="38"/>
      <c r="F47" s="38"/>
      <c r="G47" s="38"/>
      <c r="H47" s="38"/>
      <c r="I47" s="39"/>
      <c r="J47" s="39"/>
      <c r="K47" s="39"/>
      <c r="L47" s="39"/>
      <c r="M47" s="39"/>
      <c r="N47" s="39"/>
    </row>
    <row r="48" spans="1:14" ht="24">
      <c r="A48" s="36"/>
      <c r="B48" s="36"/>
      <c r="C48" s="36"/>
      <c r="D48" s="36"/>
      <c r="E48" s="36"/>
      <c r="F48" s="36"/>
      <c r="G48" s="36"/>
      <c r="H48" s="38"/>
      <c r="I48" s="39"/>
      <c r="J48" s="39"/>
      <c r="K48" s="39"/>
      <c r="L48" s="39"/>
      <c r="M48" s="39"/>
      <c r="N48" s="39"/>
    </row>
    <row r="49" spans="1:14" ht="24">
      <c r="A49" s="36"/>
      <c r="B49" s="38"/>
      <c r="C49" s="38"/>
      <c r="D49" s="38"/>
      <c r="E49" s="38"/>
      <c r="F49" s="38"/>
      <c r="G49" s="38"/>
      <c r="H49" s="38"/>
      <c r="I49" s="39"/>
      <c r="J49" s="39"/>
      <c r="K49" s="39"/>
      <c r="L49" s="39"/>
      <c r="M49" s="39"/>
      <c r="N49" s="39"/>
    </row>
    <row r="50" spans="1:14" ht="24">
      <c r="A50" s="38"/>
      <c r="B50" s="38"/>
      <c r="C50" s="38"/>
      <c r="D50" s="38"/>
      <c r="E50" s="38"/>
      <c r="F50" s="38"/>
      <c r="G50" s="38"/>
      <c r="H50" s="38"/>
      <c r="I50" s="39"/>
      <c r="J50" s="39"/>
      <c r="K50" s="39"/>
      <c r="L50" s="39"/>
      <c r="M50" s="39"/>
      <c r="N50" s="39"/>
    </row>
    <row r="51" spans="1:14" ht="24">
      <c r="A51" s="38"/>
      <c r="B51" s="38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9"/>
    </row>
    <row r="52" spans="1:14" ht="24">
      <c r="A52" s="38"/>
      <c r="B52" s="38"/>
      <c r="C52" s="38"/>
      <c r="D52" s="38"/>
      <c r="E52" s="38"/>
      <c r="F52" s="38"/>
      <c r="G52" s="38"/>
      <c r="H52" s="38"/>
      <c r="I52" s="39"/>
      <c r="J52" s="39"/>
      <c r="K52" s="39"/>
      <c r="L52" s="39"/>
      <c r="M52" s="39"/>
      <c r="N52" s="39"/>
    </row>
    <row r="53" spans="1:14" ht="24">
      <c r="A53" s="38"/>
      <c r="B53" s="38"/>
      <c r="C53" s="38"/>
      <c r="D53" s="38"/>
      <c r="E53" s="38"/>
      <c r="F53" s="38"/>
      <c r="G53" s="38"/>
      <c r="H53" s="38"/>
      <c r="I53" s="39"/>
      <c r="J53" s="39"/>
      <c r="K53" s="39"/>
      <c r="L53" s="39"/>
      <c r="M53" s="39"/>
      <c r="N53" s="39"/>
    </row>
    <row r="54" spans="1:14" ht="24">
      <c r="A54" s="38"/>
      <c r="B54" s="38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9"/>
    </row>
    <row r="55" spans="1:14" ht="24">
      <c r="A55" s="38"/>
      <c r="B55" s="38"/>
      <c r="C55" s="38"/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9"/>
    </row>
    <row r="56" spans="1:14" ht="24">
      <c r="A56" s="38"/>
      <c r="B56" s="38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9"/>
    </row>
    <row r="57" spans="1:14" ht="24">
      <c r="A57" s="38"/>
      <c r="B57" s="38"/>
      <c r="C57" s="38"/>
      <c r="D57" s="38"/>
      <c r="E57" s="40"/>
      <c r="F57" s="38"/>
      <c r="G57" s="38"/>
      <c r="H57" s="38"/>
      <c r="I57" s="39"/>
      <c r="J57" s="39"/>
      <c r="K57" s="39"/>
      <c r="L57" s="39"/>
      <c r="M57" s="39"/>
      <c r="N57" s="39"/>
    </row>
    <row r="58" spans="1:14" ht="24">
      <c r="A58" s="38"/>
      <c r="B58" s="38"/>
      <c r="C58" s="38"/>
      <c r="D58" s="38"/>
      <c r="E58" s="40"/>
      <c r="F58" s="38"/>
      <c r="G58" s="38"/>
      <c r="H58" s="38"/>
      <c r="I58" s="39"/>
      <c r="J58" s="39"/>
      <c r="K58" s="39"/>
      <c r="L58" s="39"/>
      <c r="M58" s="39"/>
      <c r="N58" s="39"/>
    </row>
    <row r="59" spans="1:14" ht="24">
      <c r="A59" s="38"/>
      <c r="B59" s="38"/>
      <c r="C59" s="38"/>
      <c r="D59" s="38"/>
      <c r="E59" s="40"/>
      <c r="F59" s="38"/>
      <c r="G59" s="38"/>
      <c r="H59" s="38"/>
      <c r="I59" s="39"/>
      <c r="J59" s="39"/>
      <c r="K59" s="39"/>
      <c r="L59" s="39"/>
      <c r="M59" s="39"/>
      <c r="N59" s="39"/>
    </row>
    <row r="60" spans="1:8" ht="24">
      <c r="A60" s="34"/>
      <c r="B60" s="34"/>
      <c r="C60" s="34"/>
      <c r="D60" s="34"/>
      <c r="E60" s="34"/>
      <c r="F60" s="34"/>
      <c r="G60" s="34"/>
      <c r="H60" s="34"/>
    </row>
    <row r="61" spans="1:8" ht="24">
      <c r="A61" s="34"/>
      <c r="B61" s="34"/>
      <c r="C61" s="34"/>
      <c r="D61" s="34"/>
      <c r="E61" s="34"/>
      <c r="F61" s="34"/>
      <c r="G61" s="34"/>
      <c r="H61" s="34"/>
    </row>
    <row r="62" spans="1:8" ht="24">
      <c r="A62" s="34"/>
      <c r="B62" s="34"/>
      <c r="C62" s="34"/>
      <c r="D62" s="34"/>
      <c r="E62" s="34"/>
      <c r="F62" s="34"/>
      <c r="G62" s="34"/>
      <c r="H62" s="34"/>
    </row>
    <row r="63" spans="1:8" ht="24">
      <c r="A63" s="34"/>
      <c r="B63" s="34"/>
      <c r="C63" s="34"/>
      <c r="D63" s="34"/>
      <c r="E63" s="34"/>
      <c r="F63" s="34"/>
      <c r="G63" s="34"/>
      <c r="H63" s="34"/>
    </row>
    <row r="64" spans="1:8" ht="24">
      <c r="A64" s="34"/>
      <c r="B64" s="34"/>
      <c r="C64" s="34"/>
      <c r="D64" s="34"/>
      <c r="E64" s="34"/>
      <c r="F64" s="34"/>
      <c r="G64" s="34"/>
      <c r="H64" s="34"/>
    </row>
    <row r="65" spans="1:8" ht="24">
      <c r="A65" s="34"/>
      <c r="B65" s="34"/>
      <c r="C65" s="34"/>
      <c r="D65" s="34"/>
      <c r="E65" s="34"/>
      <c r="F65" s="34"/>
      <c r="G65" s="34"/>
      <c r="H65" s="34"/>
    </row>
    <row r="66" spans="1:8" ht="24">
      <c r="A66" s="34"/>
      <c r="B66" s="34"/>
      <c r="C66" s="34"/>
      <c r="D66" s="34"/>
      <c r="E66" s="34"/>
      <c r="F66" s="34"/>
      <c r="G66" s="34"/>
      <c r="H66" s="34"/>
    </row>
    <row r="67" spans="1:8" ht="24">
      <c r="A67" s="34"/>
      <c r="B67" s="34"/>
      <c r="C67" s="34"/>
      <c r="D67" s="34"/>
      <c r="E67" s="34"/>
      <c r="F67" s="34"/>
      <c r="G67" s="34"/>
      <c r="H67" s="34"/>
    </row>
    <row r="68" spans="1:8" ht="24">
      <c r="A68" s="34"/>
      <c r="B68" s="34"/>
      <c r="C68" s="34"/>
      <c r="D68" s="34"/>
      <c r="E68" s="34"/>
      <c r="F68" s="34"/>
      <c r="G68" s="34"/>
      <c r="H68" s="34"/>
    </row>
    <row r="69" spans="1:8" ht="24">
      <c r="A69" s="34"/>
      <c r="B69" s="34"/>
      <c r="C69" s="34"/>
      <c r="D69" s="34"/>
      <c r="E69" s="34"/>
      <c r="F69" s="34"/>
      <c r="G69" s="34"/>
      <c r="H69" s="34"/>
    </row>
    <row r="70" spans="1:8" ht="24">
      <c r="A70" s="34"/>
      <c r="B70" s="34"/>
      <c r="C70" s="34"/>
      <c r="D70" s="34"/>
      <c r="E70" s="34"/>
      <c r="F70" s="34"/>
      <c r="G70" s="34"/>
      <c r="H70" s="34"/>
    </row>
    <row r="71" spans="1:8" ht="24">
      <c r="A71" s="34"/>
      <c r="B71" s="34"/>
      <c r="C71" s="34"/>
      <c r="D71" s="34"/>
      <c r="E71" s="34"/>
      <c r="F71" s="34"/>
      <c r="G71" s="34"/>
      <c r="H71" s="34"/>
    </row>
    <row r="72" spans="1:8" ht="24">
      <c r="A72" s="34"/>
      <c r="B72" s="34"/>
      <c r="C72" s="34"/>
      <c r="D72" s="34"/>
      <c r="E72" s="34"/>
      <c r="F72" s="34"/>
      <c r="G72" s="34"/>
      <c r="H72" s="34"/>
    </row>
    <row r="73" spans="1:8" ht="24">
      <c r="A73" s="34"/>
      <c r="B73" s="34"/>
      <c r="C73" s="34"/>
      <c r="D73" s="34"/>
      <c r="E73" s="34"/>
      <c r="F73" s="34"/>
      <c r="G73" s="34"/>
      <c r="H73" s="34"/>
    </row>
    <row r="74" spans="1:8" ht="24">
      <c r="A74" s="34"/>
      <c r="B74" s="34"/>
      <c r="C74" s="34"/>
      <c r="D74" s="34"/>
      <c r="E74" s="34"/>
      <c r="F74" s="34"/>
      <c r="G74" s="34"/>
      <c r="H74" s="34"/>
    </row>
    <row r="75" spans="1:8" ht="24">
      <c r="A75" s="34"/>
      <c r="B75" s="34"/>
      <c r="C75" s="34"/>
      <c r="D75" s="34"/>
      <c r="E75" s="34"/>
      <c r="F75" s="34"/>
      <c r="G75" s="34"/>
      <c r="H75" s="34"/>
    </row>
    <row r="76" spans="1:8" ht="24">
      <c r="A76" s="34"/>
      <c r="B76" s="34"/>
      <c r="C76" s="34"/>
      <c r="D76" s="34"/>
      <c r="E76" s="34"/>
      <c r="F76" s="34"/>
      <c r="G76" s="34"/>
      <c r="H76" s="34"/>
    </row>
    <row r="77" spans="1:8" ht="24">
      <c r="A77" s="34"/>
      <c r="B77" s="34"/>
      <c r="C77" s="34"/>
      <c r="D77" s="34"/>
      <c r="E77" s="34"/>
      <c r="F77" s="34"/>
      <c r="G77" s="34"/>
      <c r="H77" s="34"/>
    </row>
    <row r="78" spans="1:8" ht="24">
      <c r="A78" s="34"/>
      <c r="B78" s="34"/>
      <c r="C78" s="34"/>
      <c r="D78" s="34"/>
      <c r="E78" s="34"/>
      <c r="F78" s="34"/>
      <c r="G78" s="34"/>
      <c r="H78" s="34"/>
    </row>
    <row r="79" spans="1:8" ht="24">
      <c r="A79" s="34"/>
      <c r="B79" s="34"/>
      <c r="C79" s="34"/>
      <c r="D79" s="34"/>
      <c r="E79" s="34"/>
      <c r="F79" s="34"/>
      <c r="G79" s="34"/>
      <c r="H79" s="34"/>
    </row>
    <row r="80" spans="1:8" ht="24">
      <c r="A80" s="34"/>
      <c r="B80" s="34"/>
      <c r="C80" s="34"/>
      <c r="D80" s="34"/>
      <c r="E80" s="34"/>
      <c r="F80" s="34"/>
      <c r="G80" s="34"/>
      <c r="H80" s="34"/>
    </row>
    <row r="81" spans="1:8" ht="24">
      <c r="A81" s="34"/>
      <c r="B81" s="34"/>
      <c r="C81" s="34"/>
      <c r="D81" s="34"/>
      <c r="E81" s="34"/>
      <c r="F81" s="34"/>
      <c r="G81" s="34"/>
      <c r="H81" s="34"/>
    </row>
    <row r="82" spans="1:8" ht="24">
      <c r="A82" s="34"/>
      <c r="B82" s="34"/>
      <c r="C82" s="34"/>
      <c r="D82" s="34"/>
      <c r="E82" s="34"/>
      <c r="F82" s="34"/>
      <c r="G82" s="34"/>
      <c r="H82" s="34"/>
    </row>
    <row r="83" spans="1:8" ht="24">
      <c r="A83" s="34"/>
      <c r="B83" s="34"/>
      <c r="C83" s="34"/>
      <c r="D83" s="34"/>
      <c r="E83" s="34"/>
      <c r="F83" s="34"/>
      <c r="G83" s="34"/>
      <c r="H83" s="34"/>
    </row>
    <row r="84" spans="1:8" ht="24">
      <c r="A84" s="34"/>
      <c r="B84" s="34"/>
      <c r="C84" s="34"/>
      <c r="D84" s="34"/>
      <c r="E84" s="34"/>
      <c r="F84" s="34"/>
      <c r="G84" s="34"/>
      <c r="H84" s="34"/>
    </row>
    <row r="85" spans="1:8" ht="24">
      <c r="A85" s="34"/>
      <c r="B85" s="34"/>
      <c r="C85" s="34"/>
      <c r="D85" s="34"/>
      <c r="E85" s="34"/>
      <c r="F85" s="34"/>
      <c r="G85" s="34"/>
      <c r="H85" s="34"/>
    </row>
    <row r="86" spans="1:8" ht="24">
      <c r="A86" s="34"/>
      <c r="B86" s="34"/>
      <c r="C86" s="34"/>
      <c r="D86" s="34"/>
      <c r="E86" s="34"/>
      <c r="F86" s="34"/>
      <c r="G86" s="34"/>
      <c r="H86" s="34"/>
    </row>
    <row r="87" spans="1:8" ht="24">
      <c r="A87" s="34"/>
      <c r="B87" s="34"/>
      <c r="C87" s="34"/>
      <c r="D87" s="34"/>
      <c r="E87" s="34"/>
      <c r="F87" s="34"/>
      <c r="G87" s="34"/>
      <c r="H87" s="34"/>
    </row>
    <row r="88" spans="1:8" ht="24">
      <c r="A88" s="34"/>
      <c r="B88" s="34"/>
      <c r="C88" s="34"/>
      <c r="D88" s="34"/>
      <c r="E88" s="34"/>
      <c r="F88" s="34"/>
      <c r="G88" s="34"/>
      <c r="H88" s="34"/>
    </row>
    <row r="89" spans="1:8" ht="24">
      <c r="A89" s="34"/>
      <c r="B89" s="34"/>
      <c r="C89" s="34"/>
      <c r="D89" s="34"/>
      <c r="E89" s="34"/>
      <c r="F89" s="34"/>
      <c r="G89" s="34"/>
      <c r="H89" s="34"/>
    </row>
    <row r="90" spans="1:8" ht="24">
      <c r="A90" s="34"/>
      <c r="B90" s="34"/>
      <c r="C90" s="34"/>
      <c r="D90" s="34"/>
      <c r="E90" s="34"/>
      <c r="F90" s="34"/>
      <c r="G90" s="34"/>
      <c r="H90" s="34"/>
    </row>
    <row r="91" spans="1:8" ht="24">
      <c r="A91" s="34"/>
      <c r="B91" s="34"/>
      <c r="C91" s="34"/>
      <c r="D91" s="34"/>
      <c r="E91" s="34"/>
      <c r="F91" s="34"/>
      <c r="G91" s="34"/>
      <c r="H91" s="34"/>
    </row>
    <row r="92" spans="1:8" ht="24">
      <c r="A92" s="34"/>
      <c r="B92" s="34"/>
      <c r="C92" s="34"/>
      <c r="D92" s="34"/>
      <c r="E92" s="34"/>
      <c r="F92" s="34"/>
      <c r="G92" s="34"/>
      <c r="H92" s="34"/>
    </row>
    <row r="93" spans="1:8" ht="24">
      <c r="A93" s="34"/>
      <c r="B93" s="34"/>
      <c r="C93" s="34"/>
      <c r="D93" s="34"/>
      <c r="E93" s="34"/>
      <c r="F93" s="34"/>
      <c r="G93" s="34"/>
      <c r="H93" s="34"/>
    </row>
    <row r="94" spans="1:8" ht="24">
      <c r="A94" s="34"/>
      <c r="B94" s="34"/>
      <c r="C94" s="34"/>
      <c r="D94" s="34"/>
      <c r="E94" s="34"/>
      <c r="F94" s="34"/>
      <c r="G94" s="34"/>
      <c r="H94" s="34"/>
    </row>
    <row r="95" spans="1:8" ht="24">
      <c r="A95" s="34"/>
      <c r="B95" s="34"/>
      <c r="C95" s="34"/>
      <c r="D95" s="34"/>
      <c r="E95" s="34"/>
      <c r="F95" s="34"/>
      <c r="G95" s="34"/>
      <c r="H95" s="34"/>
    </row>
    <row r="96" spans="1:8" ht="24">
      <c r="A96" s="34"/>
      <c r="B96" s="34"/>
      <c r="C96" s="34"/>
      <c r="D96" s="34"/>
      <c r="E96" s="34"/>
      <c r="F96" s="34"/>
      <c r="G96" s="34"/>
      <c r="H96" s="34"/>
    </row>
    <row r="97" spans="1:8" ht="24">
      <c r="A97" s="34"/>
      <c r="B97" s="34"/>
      <c r="C97" s="34"/>
      <c r="D97" s="34"/>
      <c r="E97" s="34"/>
      <c r="F97" s="34"/>
      <c r="G97" s="34"/>
      <c r="H97" s="34"/>
    </row>
    <row r="98" spans="1:8" ht="24">
      <c r="A98" s="34"/>
      <c r="B98" s="34"/>
      <c r="C98" s="34"/>
      <c r="D98" s="34"/>
      <c r="E98" s="34"/>
      <c r="F98" s="34"/>
      <c r="G98" s="34"/>
      <c r="H98" s="34"/>
    </row>
    <row r="99" spans="1:8" ht="24">
      <c r="A99" s="34"/>
      <c r="B99" s="34"/>
      <c r="C99" s="34"/>
      <c r="D99" s="34"/>
      <c r="E99" s="34"/>
      <c r="F99" s="34"/>
      <c r="G99" s="34"/>
      <c r="H99" s="34"/>
    </row>
    <row r="100" spans="1:8" ht="24">
      <c r="A100" s="34"/>
      <c r="B100" s="34"/>
      <c r="C100" s="34"/>
      <c r="D100" s="34"/>
      <c r="E100" s="34"/>
      <c r="F100" s="34"/>
      <c r="G100" s="34"/>
      <c r="H100" s="34"/>
    </row>
    <row r="101" spans="1:8" ht="24">
      <c r="A101" s="34"/>
      <c r="B101" s="34"/>
      <c r="C101" s="34"/>
      <c r="D101" s="34"/>
      <c r="E101" s="34"/>
      <c r="F101" s="34"/>
      <c r="G101" s="34"/>
      <c r="H101" s="34"/>
    </row>
    <row r="102" spans="1:8" ht="24">
      <c r="A102" s="34"/>
      <c r="B102" s="34"/>
      <c r="C102" s="34"/>
      <c r="D102" s="34"/>
      <c r="E102" s="34"/>
      <c r="F102" s="34"/>
      <c r="G102" s="34"/>
      <c r="H102" s="34"/>
    </row>
    <row r="103" spans="1:8" ht="24">
      <c r="A103" s="34"/>
      <c r="B103" s="34"/>
      <c r="C103" s="34"/>
      <c r="D103" s="34"/>
      <c r="E103" s="34"/>
      <c r="F103" s="34"/>
      <c r="G103" s="34"/>
      <c r="H103" s="34"/>
    </row>
    <row r="104" spans="1:8" ht="24">
      <c r="A104" s="34"/>
      <c r="B104" s="34"/>
      <c r="C104" s="34"/>
      <c r="D104" s="34"/>
      <c r="E104" s="34"/>
      <c r="F104" s="34"/>
      <c r="G104" s="34"/>
      <c r="H104" s="34"/>
    </row>
    <row r="105" spans="1:8" ht="24">
      <c r="A105" s="34"/>
      <c r="B105" s="34"/>
      <c r="C105" s="34"/>
      <c r="D105" s="34"/>
      <c r="E105" s="34"/>
      <c r="F105" s="34"/>
      <c r="G105" s="34"/>
      <c r="H105" s="34"/>
    </row>
    <row r="106" spans="1:8" ht="24">
      <c r="A106" s="34"/>
      <c r="B106" s="34"/>
      <c r="C106" s="34"/>
      <c r="D106" s="34"/>
      <c r="E106" s="34"/>
      <c r="F106" s="34"/>
      <c r="G106" s="34"/>
      <c r="H106" s="34"/>
    </row>
    <row r="107" spans="1:8" ht="24">
      <c r="A107" s="34"/>
      <c r="B107" s="34"/>
      <c r="C107" s="34"/>
      <c r="D107" s="34"/>
      <c r="E107" s="34"/>
      <c r="F107" s="34"/>
      <c r="G107" s="34"/>
      <c r="H107" s="34"/>
    </row>
    <row r="108" spans="1:8" ht="24">
      <c r="A108" s="34"/>
      <c r="B108" s="34"/>
      <c r="C108" s="34"/>
      <c r="D108" s="34"/>
      <c r="E108" s="34"/>
      <c r="F108" s="34"/>
      <c r="G108" s="34"/>
      <c r="H108" s="34"/>
    </row>
    <row r="109" spans="1:8" ht="24">
      <c r="A109" s="34"/>
      <c r="B109" s="34"/>
      <c r="C109" s="34"/>
      <c r="D109" s="34"/>
      <c r="E109" s="34"/>
      <c r="F109" s="34"/>
      <c r="G109" s="34"/>
      <c r="H109" s="34"/>
    </row>
    <row r="110" spans="1:8" ht="24">
      <c r="A110" s="34"/>
      <c r="B110" s="34"/>
      <c r="C110" s="34"/>
      <c r="D110" s="34"/>
      <c r="E110" s="34"/>
      <c r="F110" s="34"/>
      <c r="G110" s="34"/>
      <c r="H110" s="34"/>
    </row>
    <row r="111" spans="1:8" ht="24">
      <c r="A111" s="34"/>
      <c r="B111" s="34"/>
      <c r="C111" s="34"/>
      <c r="D111" s="34"/>
      <c r="E111" s="34"/>
      <c r="F111" s="34"/>
      <c r="G111" s="34"/>
      <c r="H111" s="34"/>
    </row>
    <row r="112" spans="1:8" ht="24">
      <c r="A112" s="34"/>
      <c r="B112" s="34"/>
      <c r="C112" s="34"/>
      <c r="D112" s="34"/>
      <c r="E112" s="34"/>
      <c r="F112" s="34"/>
      <c r="G112" s="34"/>
      <c r="H112" s="34"/>
    </row>
    <row r="113" spans="1:8" ht="24">
      <c r="A113" s="34"/>
      <c r="B113" s="34"/>
      <c r="C113" s="34"/>
      <c r="D113" s="34"/>
      <c r="E113" s="34"/>
      <c r="F113" s="34"/>
      <c r="G113" s="34"/>
      <c r="H113" s="34"/>
    </row>
    <row r="114" spans="1:8" ht="24">
      <c r="A114" s="34"/>
      <c r="B114" s="34"/>
      <c r="C114" s="34"/>
      <c r="D114" s="34"/>
      <c r="E114" s="34"/>
      <c r="F114" s="34"/>
      <c r="G114" s="34"/>
      <c r="H114" s="34"/>
    </row>
    <row r="115" spans="1:8" ht="24">
      <c r="A115" s="34"/>
      <c r="B115" s="34"/>
      <c r="C115" s="34"/>
      <c r="D115" s="34"/>
      <c r="E115" s="34"/>
      <c r="F115" s="34"/>
      <c r="G115" s="34"/>
      <c r="H115" s="34"/>
    </row>
    <row r="116" spans="1:8" ht="24">
      <c r="A116" s="34"/>
      <c r="B116" s="34"/>
      <c r="C116" s="34"/>
      <c r="D116" s="34"/>
      <c r="E116" s="34"/>
      <c r="F116" s="34"/>
      <c r="G116" s="34"/>
      <c r="H116" s="34"/>
    </row>
    <row r="117" spans="1:8" ht="24">
      <c r="A117" s="34"/>
      <c r="B117" s="34"/>
      <c r="C117" s="34"/>
      <c r="D117" s="34"/>
      <c r="E117" s="34"/>
      <c r="F117" s="34"/>
      <c r="G117" s="34"/>
      <c r="H117" s="34"/>
    </row>
    <row r="118" spans="1:8" ht="24">
      <c r="A118" s="34"/>
      <c r="B118" s="34"/>
      <c r="C118" s="34"/>
      <c r="D118" s="34"/>
      <c r="E118" s="34"/>
      <c r="F118" s="34"/>
      <c r="G118" s="34"/>
      <c r="H118" s="34"/>
    </row>
    <row r="119" spans="1:8" ht="24">
      <c r="A119" s="34"/>
      <c r="B119" s="34"/>
      <c r="C119" s="34"/>
      <c r="D119" s="34"/>
      <c r="E119" s="34"/>
      <c r="F119" s="34"/>
      <c r="G119" s="34"/>
      <c r="H119" s="34"/>
    </row>
    <row r="120" spans="1:8" ht="24">
      <c r="A120" s="34"/>
      <c r="B120" s="34"/>
      <c r="C120" s="34"/>
      <c r="D120" s="34"/>
      <c r="E120" s="34"/>
      <c r="F120" s="34"/>
      <c r="G120" s="34"/>
      <c r="H120" s="34"/>
    </row>
    <row r="121" spans="1:8" ht="24">
      <c r="A121" s="34"/>
      <c r="B121" s="34"/>
      <c r="C121" s="34"/>
      <c r="D121" s="34"/>
      <c r="E121" s="34"/>
      <c r="F121" s="34"/>
      <c r="G121" s="34"/>
      <c r="H121" s="34"/>
    </row>
    <row r="122" spans="1:8" ht="24">
      <c r="A122" s="34"/>
      <c r="B122" s="34"/>
      <c r="C122" s="34"/>
      <c r="D122" s="34"/>
      <c r="E122" s="34"/>
      <c r="F122" s="34"/>
      <c r="G122" s="34"/>
      <c r="H122" s="34"/>
    </row>
    <row r="123" spans="1:8" ht="24">
      <c r="A123" s="34"/>
      <c r="B123" s="34"/>
      <c r="C123" s="34"/>
      <c r="D123" s="34"/>
      <c r="E123" s="34"/>
      <c r="F123" s="34"/>
      <c r="G123" s="34"/>
      <c r="H123" s="34"/>
    </row>
    <row r="124" spans="1:8" ht="24">
      <c r="A124" s="34"/>
      <c r="B124" s="34"/>
      <c r="C124" s="34"/>
      <c r="D124" s="34"/>
      <c r="E124" s="34"/>
      <c r="F124" s="34"/>
      <c r="G124" s="34"/>
      <c r="H124" s="34"/>
    </row>
    <row r="125" spans="1:8" ht="24">
      <c r="A125" s="34"/>
      <c r="B125" s="34"/>
      <c r="C125" s="34"/>
      <c r="D125" s="34"/>
      <c r="E125" s="34"/>
      <c r="F125" s="34"/>
      <c r="G125" s="34"/>
      <c r="H125" s="34"/>
    </row>
    <row r="126" spans="1:8" ht="24">
      <c r="A126" s="34"/>
      <c r="B126" s="34"/>
      <c r="C126" s="34"/>
      <c r="D126" s="34"/>
      <c r="E126" s="34"/>
      <c r="F126" s="34"/>
      <c r="G126" s="34"/>
      <c r="H126" s="34"/>
    </row>
    <row r="127" spans="1:8" ht="24">
      <c r="A127" s="34"/>
      <c r="B127" s="34"/>
      <c r="C127" s="34"/>
      <c r="D127" s="34"/>
      <c r="E127" s="34"/>
      <c r="F127" s="34"/>
      <c r="G127" s="34"/>
      <c r="H127" s="34"/>
    </row>
    <row r="128" spans="1:8" ht="24">
      <c r="A128" s="34"/>
      <c r="B128" s="34"/>
      <c r="C128" s="34"/>
      <c r="D128" s="34"/>
      <c r="E128" s="34"/>
      <c r="F128" s="34"/>
      <c r="G128" s="34"/>
      <c r="H128" s="34"/>
    </row>
    <row r="129" spans="1:8" ht="24">
      <c r="A129" s="34"/>
      <c r="B129" s="34"/>
      <c r="C129" s="34"/>
      <c r="D129" s="34"/>
      <c r="E129" s="34"/>
      <c r="F129" s="34"/>
      <c r="G129" s="34"/>
      <c r="H129" s="34"/>
    </row>
    <row r="130" spans="1:8" ht="24">
      <c r="A130" s="34"/>
      <c r="B130" s="34"/>
      <c r="C130" s="34"/>
      <c r="D130" s="34"/>
      <c r="E130" s="34"/>
      <c r="F130" s="34"/>
      <c r="G130" s="34"/>
      <c r="H130" s="34"/>
    </row>
    <row r="131" spans="1:8" ht="24">
      <c r="A131" s="34"/>
      <c r="B131" s="34"/>
      <c r="C131" s="34"/>
      <c r="D131" s="34"/>
      <c r="E131" s="34"/>
      <c r="F131" s="34"/>
      <c r="G131" s="34"/>
      <c r="H131" s="34"/>
    </row>
    <row r="132" spans="1:8" ht="24">
      <c r="A132" s="34"/>
      <c r="B132" s="34"/>
      <c r="C132" s="34"/>
      <c r="D132" s="34"/>
      <c r="E132" s="34"/>
      <c r="F132" s="34"/>
      <c r="G132" s="34"/>
      <c r="H132" s="34"/>
    </row>
    <row r="133" spans="1:8" ht="24">
      <c r="A133" s="34"/>
      <c r="B133" s="34"/>
      <c r="C133" s="34"/>
      <c r="D133" s="34"/>
      <c r="E133" s="34"/>
      <c r="F133" s="34"/>
      <c r="G133" s="34"/>
      <c r="H133" s="34"/>
    </row>
    <row r="134" spans="1:8" ht="24">
      <c r="A134" s="34"/>
      <c r="B134" s="34"/>
      <c r="C134" s="34"/>
      <c r="D134" s="34"/>
      <c r="E134" s="34"/>
      <c r="F134" s="34"/>
      <c r="G134" s="34"/>
      <c r="H134" s="34"/>
    </row>
    <row r="135" spans="1:8" ht="24">
      <c r="A135" s="34"/>
      <c r="B135" s="34"/>
      <c r="C135" s="34"/>
      <c r="D135" s="34"/>
      <c r="E135" s="34"/>
      <c r="F135" s="34"/>
      <c r="G135" s="34"/>
      <c r="H135" s="34"/>
    </row>
    <row r="136" spans="1:8" ht="24">
      <c r="A136" s="34"/>
      <c r="B136" s="34"/>
      <c r="C136" s="34"/>
      <c r="D136" s="34"/>
      <c r="E136" s="34"/>
      <c r="F136" s="34"/>
      <c r="G136" s="34"/>
      <c r="H136" s="34"/>
    </row>
    <row r="137" spans="1:8" ht="24">
      <c r="A137" s="34"/>
      <c r="B137" s="34"/>
      <c r="C137" s="34"/>
      <c r="D137" s="34"/>
      <c r="E137" s="34"/>
      <c r="F137" s="34"/>
      <c r="G137" s="34"/>
      <c r="H137" s="34"/>
    </row>
    <row r="138" spans="1:8" ht="24">
      <c r="A138" s="34"/>
      <c r="B138" s="34"/>
      <c r="C138" s="34"/>
      <c r="D138" s="34"/>
      <c r="E138" s="34"/>
      <c r="F138" s="34"/>
      <c r="G138" s="34"/>
      <c r="H138" s="34"/>
    </row>
    <row r="139" spans="1:8" ht="24">
      <c r="A139" s="34"/>
      <c r="B139" s="34"/>
      <c r="C139" s="34"/>
      <c r="D139" s="34"/>
      <c r="E139" s="34"/>
      <c r="F139" s="34"/>
      <c r="G139" s="34"/>
      <c r="H139" s="34"/>
    </row>
    <row r="140" spans="1:8" ht="24">
      <c r="A140" s="34"/>
      <c r="B140" s="34"/>
      <c r="C140" s="34"/>
      <c r="D140" s="34"/>
      <c r="E140" s="34"/>
      <c r="F140" s="34"/>
      <c r="G140" s="34"/>
      <c r="H140" s="34"/>
    </row>
    <row r="141" spans="1:8" ht="24">
      <c r="A141" s="34"/>
      <c r="B141" s="34"/>
      <c r="C141" s="34"/>
      <c r="D141" s="34"/>
      <c r="E141" s="34"/>
      <c r="F141" s="34"/>
      <c r="G141" s="34"/>
      <c r="H141" s="34"/>
    </row>
    <row r="142" spans="1:8" ht="24">
      <c r="A142" s="34"/>
      <c r="B142" s="34"/>
      <c r="C142" s="34"/>
      <c r="D142" s="34"/>
      <c r="E142" s="34"/>
      <c r="F142" s="34"/>
      <c r="G142" s="34"/>
      <c r="H142" s="34"/>
    </row>
    <row r="143" spans="1:8" ht="24">
      <c r="A143" s="34"/>
      <c r="B143" s="34"/>
      <c r="C143" s="34"/>
      <c r="D143" s="34"/>
      <c r="E143" s="34"/>
      <c r="F143" s="34"/>
      <c r="G143" s="34"/>
      <c r="H143" s="34"/>
    </row>
    <row r="144" spans="1:8" ht="24">
      <c r="A144" s="34"/>
      <c r="B144" s="34"/>
      <c r="C144" s="34"/>
      <c r="D144" s="34"/>
      <c r="E144" s="34"/>
      <c r="F144" s="34"/>
      <c r="G144" s="34"/>
      <c r="H144" s="34"/>
    </row>
    <row r="145" spans="1:8" ht="24">
      <c r="A145" s="34"/>
      <c r="B145" s="34"/>
      <c r="C145" s="34"/>
      <c r="D145" s="34"/>
      <c r="E145" s="34"/>
      <c r="F145" s="34"/>
      <c r="G145" s="34"/>
      <c r="H145" s="34"/>
    </row>
    <row r="146" spans="1:8" ht="24">
      <c r="A146" s="34"/>
      <c r="B146" s="34"/>
      <c r="C146" s="34"/>
      <c r="D146" s="34"/>
      <c r="E146" s="34"/>
      <c r="F146" s="34"/>
      <c r="G146" s="34"/>
      <c r="H146" s="34"/>
    </row>
    <row r="147" spans="1:8" ht="24">
      <c r="A147" s="34"/>
      <c r="B147" s="34"/>
      <c r="C147" s="34"/>
      <c r="D147" s="34"/>
      <c r="E147" s="34"/>
      <c r="F147" s="34"/>
      <c r="G147" s="34"/>
      <c r="H147" s="34"/>
    </row>
    <row r="148" spans="1:8" ht="24">
      <c r="A148" s="34"/>
      <c r="B148" s="34"/>
      <c r="C148" s="34"/>
      <c r="D148" s="34"/>
      <c r="E148" s="34"/>
      <c r="F148" s="34"/>
      <c r="G148" s="34"/>
      <c r="H148" s="34"/>
    </row>
    <row r="149" spans="1:8" ht="24">
      <c r="A149" s="34"/>
      <c r="B149" s="34"/>
      <c r="C149" s="34"/>
      <c r="D149" s="34"/>
      <c r="E149" s="34"/>
      <c r="F149" s="34"/>
      <c r="G149" s="34"/>
      <c r="H149" s="34"/>
    </row>
    <row r="150" spans="1:8" ht="24">
      <c r="A150" s="34"/>
      <c r="B150" s="34"/>
      <c r="C150" s="34"/>
      <c r="D150" s="34"/>
      <c r="E150" s="34"/>
      <c r="F150" s="34"/>
      <c r="G150" s="34"/>
      <c r="H150" s="34"/>
    </row>
    <row r="151" spans="1:8" ht="24">
      <c r="A151" s="34"/>
      <c r="B151" s="34"/>
      <c r="C151" s="34"/>
      <c r="D151" s="34"/>
      <c r="E151" s="34"/>
      <c r="F151" s="34"/>
      <c r="G151" s="34"/>
      <c r="H151" s="34"/>
    </row>
    <row r="152" spans="1:8" ht="24">
      <c r="A152" s="34"/>
      <c r="B152" s="34"/>
      <c r="C152" s="34"/>
      <c r="D152" s="34"/>
      <c r="E152" s="34"/>
      <c r="F152" s="34"/>
      <c r="G152" s="34"/>
      <c r="H152" s="34"/>
    </row>
    <row r="153" spans="1:8" ht="24">
      <c r="A153" s="34"/>
      <c r="B153" s="34"/>
      <c r="C153" s="34"/>
      <c r="D153" s="34"/>
      <c r="E153" s="34"/>
      <c r="F153" s="34"/>
      <c r="G153" s="34"/>
      <c r="H153" s="34"/>
    </row>
    <row r="154" spans="1:8" ht="24">
      <c r="A154" s="34"/>
      <c r="B154" s="34"/>
      <c r="C154" s="34"/>
      <c r="D154" s="34"/>
      <c r="E154" s="34"/>
      <c r="F154" s="34"/>
      <c r="G154" s="34"/>
      <c r="H154" s="34"/>
    </row>
    <row r="155" spans="1:8" ht="24">
      <c r="A155" s="34"/>
      <c r="B155" s="34"/>
      <c r="C155" s="34"/>
      <c r="D155" s="34"/>
      <c r="E155" s="34"/>
      <c r="F155" s="34"/>
      <c r="G155" s="34"/>
      <c r="H155" s="34"/>
    </row>
    <row r="156" spans="1:8" ht="24">
      <c r="A156" s="34"/>
      <c r="B156" s="34"/>
      <c r="C156" s="34"/>
      <c r="D156" s="34"/>
      <c r="E156" s="34"/>
      <c r="F156" s="34"/>
      <c r="G156" s="34"/>
      <c r="H156" s="34"/>
    </row>
    <row r="157" spans="1:8" ht="24">
      <c r="A157" s="34"/>
      <c r="B157" s="34"/>
      <c r="C157" s="34"/>
      <c r="D157" s="34"/>
      <c r="E157" s="34"/>
      <c r="F157" s="34"/>
      <c r="G157" s="34"/>
      <c r="H157" s="34"/>
    </row>
    <row r="158" spans="1:8" ht="24">
      <c r="A158" s="34"/>
      <c r="B158" s="34"/>
      <c r="C158" s="34"/>
      <c r="D158" s="34"/>
      <c r="E158" s="34"/>
      <c r="F158" s="34"/>
      <c r="G158" s="34"/>
      <c r="H158" s="34"/>
    </row>
    <row r="159" spans="1:8" ht="24">
      <c r="A159" s="34"/>
      <c r="B159" s="34"/>
      <c r="C159" s="34"/>
      <c r="D159" s="34"/>
      <c r="E159" s="34"/>
      <c r="F159" s="34"/>
      <c r="G159" s="34"/>
      <c r="H159" s="34"/>
    </row>
    <row r="160" spans="1:8" ht="24">
      <c r="A160" s="34"/>
      <c r="B160" s="34"/>
      <c r="C160" s="34"/>
      <c r="D160" s="34"/>
      <c r="E160" s="34"/>
      <c r="F160" s="34"/>
      <c r="G160" s="34"/>
      <c r="H160" s="34"/>
    </row>
    <row r="161" spans="1:8" ht="24">
      <c r="A161" s="34"/>
      <c r="B161" s="34"/>
      <c r="C161" s="34"/>
      <c r="D161" s="34"/>
      <c r="E161" s="34"/>
      <c r="F161" s="34"/>
      <c r="G161" s="34"/>
      <c r="H161" s="34"/>
    </row>
    <row r="162" spans="1:8" ht="24">
      <c r="A162" s="34"/>
      <c r="B162" s="34"/>
      <c r="C162" s="34"/>
      <c r="D162" s="34"/>
      <c r="E162" s="34"/>
      <c r="F162" s="34"/>
      <c r="G162" s="34"/>
      <c r="H162" s="34"/>
    </row>
    <row r="163" spans="1:8" ht="24">
      <c r="A163" s="34"/>
      <c r="B163" s="34"/>
      <c r="C163" s="34"/>
      <c r="D163" s="34"/>
      <c r="E163" s="34"/>
      <c r="F163" s="34"/>
      <c r="G163" s="34"/>
      <c r="H163" s="34"/>
    </row>
    <row r="164" spans="1:8" ht="24">
      <c r="A164" s="34"/>
      <c r="B164" s="34"/>
      <c r="C164" s="34"/>
      <c r="D164" s="34"/>
      <c r="E164" s="34"/>
      <c r="F164" s="34"/>
      <c r="G164" s="34"/>
      <c r="H164" s="34"/>
    </row>
    <row r="165" spans="1:8" ht="24">
      <c r="A165" s="34"/>
      <c r="B165" s="34"/>
      <c r="C165" s="34"/>
      <c r="D165" s="34"/>
      <c r="E165" s="34"/>
      <c r="F165" s="34"/>
      <c r="G165" s="34"/>
      <c r="H165" s="34"/>
    </row>
    <row r="166" spans="1:8" ht="24">
      <c r="A166" s="34"/>
      <c r="B166" s="34"/>
      <c r="C166" s="34"/>
      <c r="D166" s="34"/>
      <c r="E166" s="34"/>
      <c r="F166" s="34"/>
      <c r="G166" s="34"/>
      <c r="H166" s="34"/>
    </row>
    <row r="167" spans="1:8" ht="24">
      <c r="A167" s="34"/>
      <c r="B167" s="34"/>
      <c r="C167" s="34"/>
      <c r="D167" s="34"/>
      <c r="E167" s="34"/>
      <c r="F167" s="34"/>
      <c r="G167" s="34"/>
      <c r="H167" s="34"/>
    </row>
    <row r="168" spans="1:8" ht="24">
      <c r="A168" s="34"/>
      <c r="B168" s="34"/>
      <c r="C168" s="34"/>
      <c r="D168" s="34"/>
      <c r="E168" s="34"/>
      <c r="F168" s="34"/>
      <c r="G168" s="34"/>
      <c r="H168" s="34"/>
    </row>
    <row r="169" spans="1:8" ht="24">
      <c r="A169" s="34"/>
      <c r="B169" s="34"/>
      <c r="C169" s="34"/>
      <c r="D169" s="34"/>
      <c r="E169" s="34"/>
      <c r="F169" s="34"/>
      <c r="G169" s="34"/>
      <c r="H169" s="34"/>
    </row>
    <row r="170" spans="1:8" ht="24">
      <c r="A170" s="34"/>
      <c r="B170" s="34"/>
      <c r="C170" s="34"/>
      <c r="D170" s="34"/>
      <c r="E170" s="34"/>
      <c r="F170" s="34"/>
      <c r="G170" s="34"/>
      <c r="H170" s="34"/>
    </row>
    <row r="171" spans="1:8" ht="24">
      <c r="A171" s="34"/>
      <c r="B171" s="34"/>
      <c r="C171" s="34"/>
      <c r="D171" s="34"/>
      <c r="E171" s="34"/>
      <c r="F171" s="34"/>
      <c r="G171" s="34"/>
      <c r="H171" s="34"/>
    </row>
    <row r="172" spans="1:8" ht="24">
      <c r="A172" s="34"/>
      <c r="B172" s="34"/>
      <c r="C172" s="34"/>
      <c r="D172" s="34"/>
      <c r="E172" s="34"/>
      <c r="F172" s="34"/>
      <c r="G172" s="34"/>
      <c r="H172" s="34"/>
    </row>
    <row r="173" spans="1:8" ht="24">
      <c r="A173" s="34"/>
      <c r="B173" s="34"/>
      <c r="C173" s="34"/>
      <c r="D173" s="34"/>
      <c r="E173" s="34"/>
      <c r="F173" s="34"/>
      <c r="G173" s="34"/>
      <c r="H173" s="34"/>
    </row>
    <row r="174" spans="1:8" ht="24">
      <c r="A174" s="34"/>
      <c r="B174" s="34"/>
      <c r="C174" s="34"/>
      <c r="D174" s="34"/>
      <c r="E174" s="34"/>
      <c r="F174" s="34"/>
      <c r="G174" s="34"/>
      <c r="H174" s="34"/>
    </row>
    <row r="175" spans="1:8" ht="24">
      <c r="A175" s="34"/>
      <c r="B175" s="34"/>
      <c r="C175" s="34"/>
      <c r="D175" s="34"/>
      <c r="E175" s="34"/>
      <c r="F175" s="34"/>
      <c r="G175" s="34"/>
      <c r="H175" s="34"/>
    </row>
    <row r="176" spans="1:8" ht="24">
      <c r="A176" s="34"/>
      <c r="B176" s="34"/>
      <c r="C176" s="34"/>
      <c r="D176" s="34"/>
      <c r="E176" s="34"/>
      <c r="F176" s="34"/>
      <c r="G176" s="34"/>
      <c r="H176" s="34"/>
    </row>
    <row r="177" spans="1:8" ht="24">
      <c r="A177" s="34"/>
      <c r="B177" s="34"/>
      <c r="C177" s="34"/>
      <c r="D177" s="34"/>
      <c r="E177" s="34"/>
      <c r="F177" s="34"/>
      <c r="G177" s="34"/>
      <c r="H177" s="34"/>
    </row>
    <row r="178" spans="1:8" ht="24">
      <c r="A178" s="34"/>
      <c r="B178" s="34"/>
      <c r="C178" s="34"/>
      <c r="D178" s="34"/>
      <c r="E178" s="34"/>
      <c r="F178" s="34"/>
      <c r="G178" s="34"/>
      <c r="H178" s="34"/>
    </row>
    <row r="179" spans="1:8" ht="24">
      <c r="A179" s="34"/>
      <c r="B179" s="34"/>
      <c r="C179" s="34"/>
      <c r="D179" s="34"/>
      <c r="E179" s="34"/>
      <c r="F179" s="34"/>
      <c r="G179" s="34"/>
      <c r="H179" s="34"/>
    </row>
    <row r="180" spans="1:8" ht="24">
      <c r="A180" s="34"/>
      <c r="B180" s="34"/>
      <c r="C180" s="34"/>
      <c r="D180" s="34"/>
      <c r="E180" s="34"/>
      <c r="F180" s="34"/>
      <c r="G180" s="34"/>
      <c r="H180" s="34"/>
    </row>
    <row r="181" spans="1:8" ht="24">
      <c r="A181" s="34"/>
      <c r="B181" s="34"/>
      <c r="C181" s="34"/>
      <c r="D181" s="34"/>
      <c r="E181" s="34"/>
      <c r="F181" s="34"/>
      <c r="G181" s="34"/>
      <c r="H181" s="34"/>
    </row>
    <row r="182" spans="1:8" ht="24">
      <c r="A182" s="34"/>
      <c r="B182" s="34"/>
      <c r="C182" s="34"/>
      <c r="D182" s="34"/>
      <c r="E182" s="34"/>
      <c r="F182" s="34"/>
      <c r="G182" s="34"/>
      <c r="H182" s="34"/>
    </row>
    <row r="183" spans="1:8" ht="24">
      <c r="A183" s="34"/>
      <c r="B183" s="34"/>
      <c r="C183" s="34"/>
      <c r="D183" s="34"/>
      <c r="E183" s="34"/>
      <c r="F183" s="34"/>
      <c r="G183" s="34"/>
      <c r="H183" s="34"/>
    </row>
    <row r="184" spans="1:8" ht="24">
      <c r="A184" s="34"/>
      <c r="B184" s="34"/>
      <c r="C184" s="34"/>
      <c r="D184" s="34"/>
      <c r="E184" s="34"/>
      <c r="F184" s="34"/>
      <c r="G184" s="34"/>
      <c r="H184" s="34"/>
    </row>
    <row r="185" spans="1:8" ht="24">
      <c r="A185" s="34"/>
      <c r="B185" s="34"/>
      <c r="C185" s="34"/>
      <c r="D185" s="34"/>
      <c r="E185" s="34"/>
      <c r="F185" s="34"/>
      <c r="G185" s="34"/>
      <c r="H185" s="34"/>
    </row>
    <row r="186" spans="1:8" ht="24">
      <c r="A186" s="34"/>
      <c r="B186" s="34"/>
      <c r="C186" s="34"/>
      <c r="D186" s="34"/>
      <c r="E186" s="34"/>
      <c r="F186" s="34"/>
      <c r="G186" s="34"/>
      <c r="H186" s="34"/>
    </row>
    <row r="187" spans="1:8" ht="24">
      <c r="A187" s="34"/>
      <c r="B187" s="34"/>
      <c r="C187" s="34"/>
      <c r="D187" s="34"/>
      <c r="E187" s="34"/>
      <c r="F187" s="34"/>
      <c r="G187" s="34"/>
      <c r="H187" s="34"/>
    </row>
    <row r="188" spans="1:8" ht="24">
      <c r="A188" s="34"/>
      <c r="B188" s="34"/>
      <c r="C188" s="34"/>
      <c r="D188" s="34"/>
      <c r="E188" s="34"/>
      <c r="F188" s="34"/>
      <c r="G188" s="34"/>
      <c r="H188" s="34"/>
    </row>
    <row r="189" spans="1:8" ht="24">
      <c r="A189" s="34"/>
      <c r="B189" s="34"/>
      <c r="C189" s="34"/>
      <c r="D189" s="34"/>
      <c r="E189" s="34"/>
      <c r="F189" s="34"/>
      <c r="G189" s="34"/>
      <c r="H189" s="34"/>
    </row>
    <row r="190" spans="1:8" ht="24">
      <c r="A190" s="34"/>
      <c r="B190" s="34"/>
      <c r="C190" s="34"/>
      <c r="D190" s="34"/>
      <c r="E190" s="34"/>
      <c r="F190" s="34"/>
      <c r="G190" s="34"/>
      <c r="H190" s="34"/>
    </row>
    <row r="191" spans="1:8" ht="24">
      <c r="A191" s="34"/>
      <c r="B191" s="34"/>
      <c r="C191" s="34"/>
      <c r="D191" s="34"/>
      <c r="E191" s="34"/>
      <c r="F191" s="34"/>
      <c r="G191" s="34"/>
      <c r="H191" s="34"/>
    </row>
    <row r="192" spans="1:8" ht="24">
      <c r="A192" s="34"/>
      <c r="B192" s="34"/>
      <c r="C192" s="34"/>
      <c r="D192" s="34"/>
      <c r="E192" s="34"/>
      <c r="F192" s="34"/>
      <c r="G192" s="34"/>
      <c r="H192" s="34"/>
    </row>
    <row r="193" spans="1:8" ht="24">
      <c r="A193" s="34"/>
      <c r="B193" s="34"/>
      <c r="C193" s="34"/>
      <c r="D193" s="34"/>
      <c r="E193" s="34"/>
      <c r="F193" s="34"/>
      <c r="G193" s="34"/>
      <c r="H193" s="34"/>
    </row>
    <row r="194" spans="1:8" ht="24">
      <c r="A194" s="34"/>
      <c r="B194" s="34"/>
      <c r="C194" s="34"/>
      <c r="D194" s="34"/>
      <c r="E194" s="34"/>
      <c r="F194" s="34"/>
      <c r="G194" s="34"/>
      <c r="H194" s="34"/>
    </row>
    <row r="195" spans="1:8" ht="24">
      <c r="A195" s="34"/>
      <c r="B195" s="34"/>
      <c r="C195" s="34"/>
      <c r="D195" s="34"/>
      <c r="E195" s="34"/>
      <c r="F195" s="34"/>
      <c r="G195" s="34"/>
      <c r="H195" s="34"/>
    </row>
    <row r="196" spans="1:8" ht="24">
      <c r="A196" s="34"/>
      <c r="B196" s="34"/>
      <c r="C196" s="34"/>
      <c r="D196" s="34"/>
      <c r="E196" s="34"/>
      <c r="F196" s="34"/>
      <c r="G196" s="34"/>
      <c r="H196" s="34"/>
    </row>
    <row r="197" spans="1:8" ht="24">
      <c r="A197" s="34"/>
      <c r="B197" s="34"/>
      <c r="C197" s="34"/>
      <c r="D197" s="34"/>
      <c r="E197" s="34"/>
      <c r="F197" s="34"/>
      <c r="G197" s="34"/>
      <c r="H197" s="34"/>
    </row>
    <row r="198" spans="1:8" ht="24">
      <c r="A198" s="34"/>
      <c r="B198" s="34"/>
      <c r="C198" s="34"/>
      <c r="D198" s="34"/>
      <c r="E198" s="34"/>
      <c r="F198" s="34"/>
      <c r="G198" s="34"/>
      <c r="H198" s="34"/>
    </row>
    <row r="199" spans="1:8" ht="24">
      <c r="A199" s="34"/>
      <c r="B199" s="34"/>
      <c r="C199" s="34"/>
      <c r="D199" s="34"/>
      <c r="E199" s="34"/>
      <c r="F199" s="34"/>
      <c r="G199" s="34"/>
      <c r="H199" s="34"/>
    </row>
    <row r="200" spans="1:8" ht="24">
      <c r="A200" s="34"/>
      <c r="B200" s="34"/>
      <c r="C200" s="34"/>
      <c r="D200" s="34"/>
      <c r="E200" s="34"/>
      <c r="F200" s="34"/>
      <c r="G200" s="34"/>
      <c r="H200" s="34"/>
    </row>
    <row r="201" spans="1:8" ht="24">
      <c r="A201" s="34"/>
      <c r="B201" s="34"/>
      <c r="C201" s="34"/>
      <c r="D201" s="34"/>
      <c r="E201" s="34"/>
      <c r="F201" s="34"/>
      <c r="G201" s="34"/>
      <c r="H201" s="34"/>
    </row>
    <row r="202" spans="1:8" ht="24">
      <c r="A202" s="34"/>
      <c r="B202" s="34"/>
      <c r="C202" s="34"/>
      <c r="D202" s="34"/>
      <c r="E202" s="34"/>
      <c r="F202" s="34"/>
      <c r="G202" s="34"/>
      <c r="H202" s="34"/>
    </row>
    <row r="203" spans="1:8" ht="24">
      <c r="A203" s="34"/>
      <c r="B203" s="34"/>
      <c r="C203" s="34"/>
      <c r="D203" s="34"/>
      <c r="E203" s="34"/>
      <c r="F203" s="34"/>
      <c r="G203" s="34"/>
      <c r="H203" s="34"/>
    </row>
    <row r="204" spans="1:8" ht="24">
      <c r="A204" s="34"/>
      <c r="B204" s="34"/>
      <c r="C204" s="34"/>
      <c r="D204" s="34"/>
      <c r="E204" s="34"/>
      <c r="F204" s="34"/>
      <c r="G204" s="34"/>
      <c r="H204" s="34"/>
    </row>
    <row r="205" spans="1:8" ht="24">
      <c r="A205" s="34"/>
      <c r="B205" s="34"/>
      <c r="C205" s="34"/>
      <c r="D205" s="34"/>
      <c r="E205" s="34"/>
      <c r="F205" s="34"/>
      <c r="G205" s="34"/>
      <c r="H205" s="34"/>
    </row>
    <row r="206" spans="1:8" ht="24">
      <c r="A206" s="34"/>
      <c r="B206" s="34"/>
      <c r="C206" s="34"/>
      <c r="D206" s="34"/>
      <c r="E206" s="34"/>
      <c r="F206" s="34"/>
      <c r="G206" s="34"/>
      <c r="H206" s="34"/>
    </row>
    <row r="207" spans="1:8" ht="24">
      <c r="A207" s="34"/>
      <c r="B207" s="34"/>
      <c r="C207" s="34"/>
      <c r="D207" s="34"/>
      <c r="E207" s="34"/>
      <c r="F207" s="34"/>
      <c r="G207" s="34"/>
      <c r="H207" s="34"/>
    </row>
    <row r="208" spans="1:8" ht="24">
      <c r="A208" s="34"/>
      <c r="B208" s="34"/>
      <c r="C208" s="34"/>
      <c r="D208" s="34"/>
      <c r="E208" s="34"/>
      <c r="F208" s="34"/>
      <c r="G208" s="34"/>
      <c r="H208" s="34"/>
    </row>
    <row r="209" spans="1:8" ht="24">
      <c r="A209" s="34"/>
      <c r="B209" s="34"/>
      <c r="C209" s="34"/>
      <c r="D209" s="34"/>
      <c r="E209" s="34"/>
      <c r="F209" s="34"/>
      <c r="G209" s="34"/>
      <c r="H209" s="34"/>
    </row>
    <row r="210" spans="1:8" ht="24">
      <c r="A210" s="34"/>
      <c r="B210" s="34"/>
      <c r="C210" s="34"/>
      <c r="D210" s="34"/>
      <c r="E210" s="34"/>
      <c r="F210" s="34"/>
      <c r="G210" s="34"/>
      <c r="H210" s="34"/>
    </row>
    <row r="211" spans="1:8" ht="24">
      <c r="A211" s="34"/>
      <c r="B211" s="34"/>
      <c r="C211" s="34"/>
      <c r="D211" s="34"/>
      <c r="E211" s="34"/>
      <c r="F211" s="34"/>
      <c r="G211" s="34"/>
      <c r="H211" s="34"/>
    </row>
    <row r="212" spans="1:8" ht="24">
      <c r="A212" s="34"/>
      <c r="B212" s="34"/>
      <c r="C212" s="34"/>
      <c r="D212" s="34"/>
      <c r="E212" s="34"/>
      <c r="F212" s="34"/>
      <c r="G212" s="34"/>
      <c r="H212" s="34"/>
    </row>
    <row r="213" spans="1:8" ht="24">
      <c r="A213" s="34"/>
      <c r="B213" s="34"/>
      <c r="C213" s="34"/>
      <c r="D213" s="34"/>
      <c r="E213" s="34"/>
      <c r="F213" s="34"/>
      <c r="G213" s="34"/>
      <c r="H213" s="34"/>
    </row>
    <row r="214" spans="1:8" ht="24">
      <c r="A214" s="34"/>
      <c r="B214" s="34"/>
      <c r="C214" s="34"/>
      <c r="D214" s="34"/>
      <c r="E214" s="34"/>
      <c r="F214" s="34"/>
      <c r="G214" s="34"/>
      <c r="H214" s="34"/>
    </row>
    <row r="215" spans="1:8" ht="24">
      <c r="A215" s="34"/>
      <c r="B215" s="34"/>
      <c r="C215" s="34"/>
      <c r="D215" s="34"/>
      <c r="E215" s="34"/>
      <c r="F215" s="34"/>
      <c r="G215" s="34"/>
      <c r="H215" s="34"/>
    </row>
    <row r="216" spans="1:8" ht="24">
      <c r="A216" s="34"/>
      <c r="B216" s="34"/>
      <c r="C216" s="34"/>
      <c r="D216" s="34"/>
      <c r="E216" s="34"/>
      <c r="F216" s="34"/>
      <c r="G216" s="34"/>
      <c r="H216" s="34"/>
    </row>
    <row r="217" spans="1:8" ht="24">
      <c r="A217" s="34"/>
      <c r="B217" s="34"/>
      <c r="C217" s="34"/>
      <c r="D217" s="34"/>
      <c r="E217" s="34"/>
      <c r="F217" s="34"/>
      <c r="G217" s="34"/>
      <c r="H217" s="34"/>
    </row>
    <row r="218" spans="1:8" ht="24">
      <c r="A218" s="34"/>
      <c r="B218" s="34"/>
      <c r="C218" s="34"/>
      <c r="D218" s="34"/>
      <c r="E218" s="34"/>
      <c r="F218" s="34"/>
      <c r="G218" s="34"/>
      <c r="H218" s="34"/>
    </row>
    <row r="219" spans="1:8" ht="24">
      <c r="A219" s="34"/>
      <c r="B219" s="34"/>
      <c r="C219" s="34"/>
      <c r="D219" s="34"/>
      <c r="E219" s="34"/>
      <c r="F219" s="34"/>
      <c r="G219" s="34"/>
      <c r="H219" s="34"/>
    </row>
    <row r="220" spans="1:8" ht="24">
      <c r="A220" s="34"/>
      <c r="B220" s="34"/>
      <c r="C220" s="34"/>
      <c r="D220" s="34"/>
      <c r="E220" s="34"/>
      <c r="F220" s="34"/>
      <c r="G220" s="34"/>
      <c r="H220" s="34"/>
    </row>
    <row r="221" spans="1:8" ht="24">
      <c r="A221" s="34"/>
      <c r="B221" s="34"/>
      <c r="C221" s="34"/>
      <c r="D221" s="34"/>
      <c r="E221" s="34"/>
      <c r="F221" s="34"/>
      <c r="G221" s="34"/>
      <c r="H221" s="34"/>
    </row>
    <row r="222" spans="1:8" ht="24">
      <c r="A222" s="34"/>
      <c r="B222" s="34"/>
      <c r="C222" s="34"/>
      <c r="D222" s="34"/>
      <c r="E222" s="34"/>
      <c r="F222" s="34"/>
      <c r="G222" s="34"/>
      <c r="H222" s="34"/>
    </row>
    <row r="223" spans="1:8" ht="24">
      <c r="A223" s="34"/>
      <c r="B223" s="34"/>
      <c r="C223" s="34"/>
      <c r="D223" s="34"/>
      <c r="E223" s="34"/>
      <c r="F223" s="34"/>
      <c r="G223" s="34"/>
      <c r="H223" s="34"/>
    </row>
    <row r="224" spans="1:8" ht="24">
      <c r="A224" s="34"/>
      <c r="B224" s="34"/>
      <c r="C224" s="34"/>
      <c r="D224" s="34"/>
      <c r="E224" s="34"/>
      <c r="F224" s="34"/>
      <c r="G224" s="34"/>
      <c r="H224" s="34"/>
    </row>
    <row r="225" spans="1:8" ht="24">
      <c r="A225" s="34"/>
      <c r="B225" s="34"/>
      <c r="C225" s="34"/>
      <c r="D225" s="34"/>
      <c r="E225" s="34"/>
      <c r="F225" s="34"/>
      <c r="G225" s="34"/>
      <c r="H225" s="34"/>
    </row>
    <row r="226" spans="1:8" ht="24">
      <c r="A226" s="34"/>
      <c r="B226" s="34"/>
      <c r="C226" s="34"/>
      <c r="D226" s="34"/>
      <c r="E226" s="34"/>
      <c r="F226" s="34"/>
      <c r="G226" s="34"/>
      <c r="H226" s="34"/>
    </row>
    <row r="227" spans="1:8" ht="24">
      <c r="A227" s="34"/>
      <c r="B227" s="34"/>
      <c r="C227" s="34"/>
      <c r="D227" s="34"/>
      <c r="E227" s="34"/>
      <c r="F227" s="34"/>
      <c r="G227" s="34"/>
      <c r="H227" s="34"/>
    </row>
    <row r="228" spans="1:8" ht="24">
      <c r="A228" s="34"/>
      <c r="B228" s="34"/>
      <c r="C228" s="34"/>
      <c r="D228" s="34"/>
      <c r="E228" s="34"/>
      <c r="F228" s="34"/>
      <c r="G228" s="34"/>
      <c r="H228" s="34"/>
    </row>
    <row r="229" spans="1:8" ht="24">
      <c r="A229" s="34"/>
      <c r="B229" s="34"/>
      <c r="C229" s="34"/>
      <c r="D229" s="34"/>
      <c r="E229" s="34"/>
      <c r="F229" s="34"/>
      <c r="G229" s="34"/>
      <c r="H229" s="34"/>
    </row>
    <row r="230" spans="1:8" ht="24">
      <c r="A230" s="34"/>
      <c r="B230" s="34"/>
      <c r="C230" s="34"/>
      <c r="D230" s="34"/>
      <c r="E230" s="34"/>
      <c r="F230" s="34"/>
      <c r="G230" s="34"/>
      <c r="H230" s="34"/>
    </row>
    <row r="231" spans="1:8" ht="24">
      <c r="A231" s="34"/>
      <c r="B231" s="34"/>
      <c r="C231" s="34"/>
      <c r="D231" s="34"/>
      <c r="E231" s="34"/>
      <c r="F231" s="34"/>
      <c r="G231" s="34"/>
      <c r="H231" s="34"/>
    </row>
    <row r="232" spans="1:8" ht="24">
      <c r="A232" s="34"/>
      <c r="B232" s="34"/>
      <c r="C232" s="34"/>
      <c r="D232" s="34"/>
      <c r="E232" s="34"/>
      <c r="F232" s="34"/>
      <c r="G232" s="34"/>
      <c r="H232" s="34"/>
    </row>
    <row r="233" spans="1:8" ht="24">
      <c r="A233" s="34"/>
      <c r="B233" s="34"/>
      <c r="C233" s="34"/>
      <c r="D233" s="34"/>
      <c r="E233" s="34"/>
      <c r="F233" s="34"/>
      <c r="G233" s="34"/>
      <c r="H233" s="34"/>
    </row>
    <row r="234" spans="1:8" ht="24">
      <c r="A234" s="34"/>
      <c r="B234" s="34"/>
      <c r="C234" s="34"/>
      <c r="D234" s="34"/>
      <c r="E234" s="34"/>
      <c r="F234" s="34"/>
      <c r="G234" s="34"/>
      <c r="H234" s="34"/>
    </row>
    <row r="235" spans="1:8" ht="24">
      <c r="A235" s="34"/>
      <c r="B235" s="34"/>
      <c r="C235" s="34"/>
      <c r="D235" s="34"/>
      <c r="E235" s="34"/>
      <c r="F235" s="34"/>
      <c r="G235" s="34"/>
      <c r="H235" s="34"/>
    </row>
    <row r="236" spans="1:8" ht="24">
      <c r="A236" s="34"/>
      <c r="B236" s="34"/>
      <c r="C236" s="34"/>
      <c r="D236" s="34"/>
      <c r="E236" s="34"/>
      <c r="F236" s="34"/>
      <c r="G236" s="34"/>
      <c r="H236" s="34"/>
    </row>
    <row r="237" spans="1:8" ht="24">
      <c r="A237" s="34"/>
      <c r="B237" s="34"/>
      <c r="C237" s="34"/>
      <c r="D237" s="34"/>
      <c r="E237" s="34"/>
      <c r="F237" s="34"/>
      <c r="G237" s="34"/>
      <c r="H237" s="34"/>
    </row>
    <row r="238" spans="1:8" ht="24">
      <c r="A238" s="34"/>
      <c r="B238" s="34"/>
      <c r="C238" s="34"/>
      <c r="D238" s="34"/>
      <c r="E238" s="34"/>
      <c r="F238" s="34"/>
      <c r="G238" s="34"/>
      <c r="H238" s="34"/>
    </row>
    <row r="239" spans="1:8" ht="24">
      <c r="A239" s="34"/>
      <c r="B239" s="34"/>
      <c r="C239" s="34"/>
      <c r="D239" s="34"/>
      <c r="E239" s="34"/>
      <c r="F239" s="34"/>
      <c r="G239" s="34"/>
      <c r="H239" s="34"/>
    </row>
    <row r="240" spans="1:8" ht="24">
      <c r="A240" s="34"/>
      <c r="B240" s="34"/>
      <c r="C240" s="34"/>
      <c r="D240" s="34"/>
      <c r="E240" s="34"/>
      <c r="F240" s="34"/>
      <c r="G240" s="34"/>
      <c r="H240" s="34"/>
    </row>
    <row r="241" spans="1:8" ht="24">
      <c r="A241" s="34"/>
      <c r="B241" s="34"/>
      <c r="C241" s="34"/>
      <c r="D241" s="34"/>
      <c r="E241" s="34"/>
      <c r="F241" s="34"/>
      <c r="G241" s="34"/>
      <c r="H241" s="34"/>
    </row>
    <row r="242" spans="1:8" ht="24">
      <c r="A242" s="34"/>
      <c r="B242" s="34"/>
      <c r="C242" s="34"/>
      <c r="D242" s="34"/>
      <c r="E242" s="34"/>
      <c r="F242" s="34"/>
      <c r="G242" s="34"/>
      <c r="H242" s="34"/>
    </row>
    <row r="243" spans="1:8" ht="24">
      <c r="A243" s="34"/>
      <c r="B243" s="34"/>
      <c r="C243" s="34"/>
      <c r="D243" s="34"/>
      <c r="E243" s="34"/>
      <c r="F243" s="34"/>
      <c r="G243" s="34"/>
      <c r="H243" s="34"/>
    </row>
    <row r="244" spans="1:8" ht="24">
      <c r="A244" s="34"/>
      <c r="B244" s="34"/>
      <c r="C244" s="34"/>
      <c r="D244" s="34"/>
      <c r="E244" s="34"/>
      <c r="F244" s="34"/>
      <c r="G244" s="34"/>
      <c r="H244" s="34"/>
    </row>
    <row r="245" spans="1:8" ht="24">
      <c r="A245" s="34"/>
      <c r="B245" s="34"/>
      <c r="C245" s="34"/>
      <c r="D245" s="34"/>
      <c r="E245" s="34"/>
      <c r="F245" s="34"/>
      <c r="G245" s="34"/>
      <c r="H245" s="34"/>
    </row>
    <row r="246" spans="1:8" ht="24">
      <c r="A246" s="34"/>
      <c r="B246" s="34"/>
      <c r="C246" s="34"/>
      <c r="D246" s="34"/>
      <c r="E246" s="34"/>
      <c r="F246" s="34"/>
      <c r="G246" s="34"/>
      <c r="H246" s="34"/>
    </row>
    <row r="247" spans="1:8" ht="24">
      <c r="A247" s="34"/>
      <c r="B247" s="34"/>
      <c r="C247" s="34"/>
      <c r="D247" s="34"/>
      <c r="E247" s="34"/>
      <c r="F247" s="34"/>
      <c r="G247" s="34"/>
      <c r="H247" s="34"/>
    </row>
    <row r="248" spans="1:8" ht="24">
      <c r="A248" s="34"/>
      <c r="B248" s="34"/>
      <c r="C248" s="34"/>
      <c r="D248" s="34"/>
      <c r="E248" s="34"/>
      <c r="F248" s="34"/>
      <c r="G248" s="34"/>
      <c r="H248" s="34"/>
    </row>
    <row r="249" spans="1:8" ht="24">
      <c r="A249" s="34"/>
      <c r="B249" s="34"/>
      <c r="C249" s="34"/>
      <c r="D249" s="34"/>
      <c r="E249" s="34"/>
      <c r="F249" s="34"/>
      <c r="G249" s="34"/>
      <c r="H249" s="34"/>
    </row>
    <row r="250" spans="1:8" ht="24">
      <c r="A250" s="34"/>
      <c r="B250" s="34"/>
      <c r="C250" s="34"/>
      <c r="D250" s="34"/>
      <c r="E250" s="34"/>
      <c r="F250" s="34"/>
      <c r="G250" s="34"/>
      <c r="H250" s="34"/>
    </row>
    <row r="251" spans="1:8" ht="24">
      <c r="A251" s="34"/>
      <c r="B251" s="34"/>
      <c r="C251" s="34"/>
      <c r="D251" s="34"/>
      <c r="E251" s="34"/>
      <c r="F251" s="34"/>
      <c r="G251" s="34"/>
      <c r="H251" s="34"/>
    </row>
    <row r="252" spans="1:8" ht="24">
      <c r="A252" s="34"/>
      <c r="B252" s="34"/>
      <c r="C252" s="34"/>
      <c r="D252" s="34"/>
      <c r="E252" s="34"/>
      <c r="F252" s="34"/>
      <c r="G252" s="34"/>
      <c r="H252" s="34"/>
    </row>
    <row r="253" spans="1:8" ht="24">
      <c r="A253" s="34"/>
      <c r="B253" s="34"/>
      <c r="C253" s="34"/>
      <c r="D253" s="34"/>
      <c r="E253" s="34"/>
      <c r="F253" s="34"/>
      <c r="G253" s="34"/>
      <c r="H253" s="34"/>
    </row>
    <row r="254" spans="1:8" ht="24">
      <c r="A254" s="34"/>
      <c r="B254" s="34"/>
      <c r="C254" s="34"/>
      <c r="D254" s="34"/>
      <c r="E254" s="34"/>
      <c r="F254" s="34"/>
      <c r="G254" s="34"/>
      <c r="H254" s="34"/>
    </row>
    <row r="255" spans="1:8" ht="24">
      <c r="A255" s="34"/>
      <c r="B255" s="34"/>
      <c r="C255" s="34"/>
      <c r="D255" s="34"/>
      <c r="E255" s="34"/>
      <c r="F255" s="34"/>
      <c r="G255" s="34"/>
      <c r="H255" s="34"/>
    </row>
    <row r="256" spans="1:8" ht="24">
      <c r="A256" s="34"/>
      <c r="B256" s="34"/>
      <c r="C256" s="34"/>
      <c r="D256" s="34"/>
      <c r="E256" s="34"/>
      <c r="F256" s="34"/>
      <c r="G256" s="34"/>
      <c r="H256" s="34"/>
    </row>
    <row r="257" spans="1:8" ht="24">
      <c r="A257" s="34"/>
      <c r="B257" s="34"/>
      <c r="C257" s="34"/>
      <c r="D257" s="34"/>
      <c r="E257" s="34"/>
      <c r="F257" s="34"/>
      <c r="G257" s="34"/>
      <c r="H257" s="34"/>
    </row>
    <row r="258" spans="1:8" ht="24">
      <c r="A258" s="34"/>
      <c r="B258" s="34"/>
      <c r="C258" s="34"/>
      <c r="D258" s="34"/>
      <c r="E258" s="34"/>
      <c r="F258" s="34"/>
      <c r="G258" s="34"/>
      <c r="H258" s="34"/>
    </row>
    <row r="259" spans="1:8" ht="24">
      <c r="A259" s="34"/>
      <c r="B259" s="34"/>
      <c r="C259" s="34"/>
      <c r="D259" s="34"/>
      <c r="E259" s="34"/>
      <c r="F259" s="34"/>
      <c r="G259" s="34"/>
      <c r="H259" s="34"/>
    </row>
    <row r="260" spans="1:8" ht="24">
      <c r="A260" s="34"/>
      <c r="B260" s="34"/>
      <c r="C260" s="34"/>
      <c r="D260" s="34"/>
      <c r="E260" s="34"/>
      <c r="F260" s="34"/>
      <c r="G260" s="34"/>
      <c r="H260" s="34"/>
    </row>
    <row r="261" spans="1:8" ht="24">
      <c r="A261" s="34"/>
      <c r="B261" s="34"/>
      <c r="C261" s="34"/>
      <c r="D261" s="34"/>
      <c r="E261" s="34"/>
      <c r="F261" s="34"/>
      <c r="G261" s="34"/>
      <c r="H261" s="34"/>
    </row>
    <row r="262" spans="1:8" ht="24">
      <c r="A262" s="34"/>
      <c r="B262" s="34"/>
      <c r="C262" s="34"/>
      <c r="D262" s="34"/>
      <c r="E262" s="34"/>
      <c r="F262" s="34"/>
      <c r="G262" s="34"/>
      <c r="H262" s="34"/>
    </row>
    <row r="263" spans="1:8" ht="24">
      <c r="A263" s="34"/>
      <c r="B263" s="34"/>
      <c r="C263" s="34"/>
      <c r="D263" s="34"/>
      <c r="E263" s="34"/>
      <c r="F263" s="34"/>
      <c r="G263" s="34"/>
      <c r="H263" s="34"/>
    </row>
    <row r="264" spans="1:8" ht="24">
      <c r="A264" s="34"/>
      <c r="B264" s="34"/>
      <c r="C264" s="34"/>
      <c r="D264" s="34"/>
      <c r="E264" s="34"/>
      <c r="F264" s="34"/>
      <c r="G264" s="34"/>
      <c r="H264" s="34"/>
    </row>
    <row r="265" spans="1:8" ht="24">
      <c r="A265" s="34"/>
      <c r="B265" s="34"/>
      <c r="C265" s="34"/>
      <c r="D265" s="34"/>
      <c r="E265" s="34"/>
      <c r="F265" s="34"/>
      <c r="G265" s="34"/>
      <c r="H265" s="34"/>
    </row>
    <row r="266" spans="1:8" ht="24">
      <c r="A266" s="34"/>
      <c r="B266" s="34"/>
      <c r="C266" s="34"/>
      <c r="D266" s="34"/>
      <c r="E266" s="34"/>
      <c r="F266" s="34"/>
      <c r="G266" s="34"/>
      <c r="H266" s="34"/>
    </row>
    <row r="267" spans="1:8" ht="24">
      <c r="A267" s="34"/>
      <c r="B267" s="34"/>
      <c r="C267" s="34"/>
      <c r="D267" s="34"/>
      <c r="E267" s="34"/>
      <c r="F267" s="34"/>
      <c r="G267" s="34"/>
      <c r="H267" s="34"/>
    </row>
    <row r="268" spans="1:8" ht="24">
      <c r="A268" s="34"/>
      <c r="B268" s="34"/>
      <c r="C268" s="34"/>
      <c r="D268" s="34"/>
      <c r="E268" s="34"/>
      <c r="F268" s="34"/>
      <c r="G268" s="34"/>
      <c r="H268" s="34"/>
    </row>
    <row r="269" spans="1:8" ht="24">
      <c r="A269" s="34"/>
      <c r="B269" s="34"/>
      <c r="C269" s="34"/>
      <c r="D269" s="34"/>
      <c r="E269" s="34"/>
      <c r="F269" s="34"/>
      <c r="G269" s="34"/>
      <c r="H269" s="34"/>
    </row>
    <row r="270" spans="1:8" ht="24">
      <c r="A270" s="34"/>
      <c r="B270" s="34"/>
      <c r="C270" s="34"/>
      <c r="D270" s="34"/>
      <c r="E270" s="34"/>
      <c r="F270" s="34"/>
      <c r="G270" s="34"/>
      <c r="H270" s="34"/>
    </row>
    <row r="271" spans="1:8" ht="24">
      <c r="A271" s="34"/>
      <c r="B271" s="34"/>
      <c r="C271" s="34"/>
      <c r="D271" s="34"/>
      <c r="E271" s="34"/>
      <c r="F271" s="34"/>
      <c r="G271" s="34"/>
      <c r="H271" s="34"/>
    </row>
    <row r="272" spans="1:8" ht="24">
      <c r="A272" s="34"/>
      <c r="B272" s="34"/>
      <c r="C272" s="34"/>
      <c r="D272" s="34"/>
      <c r="E272" s="34"/>
      <c r="F272" s="34"/>
      <c r="G272" s="34"/>
      <c r="H272" s="34"/>
    </row>
    <row r="273" spans="1:8" ht="24">
      <c r="A273" s="34"/>
      <c r="B273" s="34"/>
      <c r="C273" s="34"/>
      <c r="D273" s="34"/>
      <c r="E273" s="34"/>
      <c r="F273" s="34"/>
      <c r="G273" s="34"/>
      <c r="H273" s="34"/>
    </row>
    <row r="274" spans="1:8" ht="24">
      <c r="A274" s="34"/>
      <c r="B274" s="34"/>
      <c r="C274" s="34"/>
      <c r="D274" s="34"/>
      <c r="E274" s="34"/>
      <c r="F274" s="34"/>
      <c r="G274" s="34"/>
      <c r="H274" s="34"/>
    </row>
    <row r="275" spans="1:8" ht="24">
      <c r="A275" s="34"/>
      <c r="B275" s="34"/>
      <c r="C275" s="34"/>
      <c r="D275" s="34"/>
      <c r="E275" s="34"/>
      <c r="F275" s="34"/>
      <c r="G275" s="34"/>
      <c r="H275" s="34"/>
    </row>
    <row r="276" spans="1:8" ht="24">
      <c r="A276" s="34"/>
      <c r="B276" s="34"/>
      <c r="C276" s="34"/>
      <c r="D276" s="34"/>
      <c r="E276" s="34"/>
      <c r="F276" s="34"/>
      <c r="G276" s="34"/>
      <c r="H276" s="34"/>
    </row>
    <row r="277" spans="1:8" ht="24">
      <c r="A277" s="34"/>
      <c r="B277" s="34"/>
      <c r="C277" s="34"/>
      <c r="D277" s="34"/>
      <c r="E277" s="34"/>
      <c r="F277" s="34"/>
      <c r="G277" s="34"/>
      <c r="H277" s="34"/>
    </row>
    <row r="278" spans="1:8" ht="24">
      <c r="A278" s="34"/>
      <c r="B278" s="34"/>
      <c r="C278" s="34"/>
      <c r="D278" s="34"/>
      <c r="E278" s="34"/>
      <c r="F278" s="34"/>
      <c r="G278" s="34"/>
      <c r="H278" s="34"/>
    </row>
    <row r="279" spans="1:8" ht="24">
      <c r="A279" s="34"/>
      <c r="B279" s="34"/>
      <c r="C279" s="34"/>
      <c r="D279" s="34"/>
      <c r="E279" s="34"/>
      <c r="F279" s="34"/>
      <c r="G279" s="34"/>
      <c r="H279" s="34"/>
    </row>
    <row r="280" spans="1:8" ht="24">
      <c r="A280" s="34"/>
      <c r="B280" s="34"/>
      <c r="C280" s="34"/>
      <c r="D280" s="34"/>
      <c r="E280" s="34"/>
      <c r="F280" s="34"/>
      <c r="G280" s="34"/>
      <c r="H280" s="34"/>
    </row>
    <row r="281" spans="1:8" ht="24">
      <c r="A281" s="34"/>
      <c r="B281" s="34"/>
      <c r="C281" s="34"/>
      <c r="D281" s="34"/>
      <c r="E281" s="34"/>
      <c r="F281" s="34"/>
      <c r="G281" s="34"/>
      <c r="H281" s="34"/>
    </row>
    <row r="282" spans="1:8" ht="24">
      <c r="A282" s="34"/>
      <c r="B282" s="34"/>
      <c r="C282" s="34"/>
      <c r="D282" s="34"/>
      <c r="E282" s="34"/>
      <c r="F282" s="34"/>
      <c r="G282" s="34"/>
      <c r="H282" s="34"/>
    </row>
    <row r="283" spans="1:8" ht="24">
      <c r="A283" s="34"/>
      <c r="B283" s="34"/>
      <c r="C283" s="34"/>
      <c r="D283" s="34"/>
      <c r="E283" s="34"/>
      <c r="F283" s="34"/>
      <c r="G283" s="34"/>
      <c r="H283" s="34"/>
    </row>
    <row r="284" spans="1:8" ht="24">
      <c r="A284" s="34"/>
      <c r="B284" s="34"/>
      <c r="C284" s="34"/>
      <c r="D284" s="34"/>
      <c r="E284" s="34"/>
      <c r="F284" s="34"/>
      <c r="G284" s="34"/>
      <c r="H284" s="34"/>
    </row>
    <row r="285" spans="1:8" ht="24">
      <c r="A285" s="34"/>
      <c r="B285" s="34"/>
      <c r="C285" s="34"/>
      <c r="D285" s="34"/>
      <c r="E285" s="34"/>
      <c r="F285" s="34"/>
      <c r="G285" s="34"/>
      <c r="H285" s="34"/>
    </row>
    <row r="286" spans="1:8" ht="24">
      <c r="A286" s="34"/>
      <c r="B286" s="34"/>
      <c r="C286" s="34"/>
      <c r="D286" s="34"/>
      <c r="E286" s="34"/>
      <c r="F286" s="34"/>
      <c r="G286" s="34"/>
      <c r="H286" s="34"/>
    </row>
    <row r="287" spans="1:8" ht="24">
      <c r="A287" s="34"/>
      <c r="B287" s="34"/>
      <c r="C287" s="34"/>
      <c r="D287" s="34"/>
      <c r="E287" s="34"/>
      <c r="F287" s="34"/>
      <c r="G287" s="34"/>
      <c r="H287" s="34"/>
    </row>
    <row r="288" spans="1:8" ht="24">
      <c r="A288" s="34"/>
      <c r="B288" s="34"/>
      <c r="C288" s="34"/>
      <c r="D288" s="34"/>
      <c r="E288" s="34"/>
      <c r="F288" s="34"/>
      <c r="G288" s="34"/>
      <c r="H288" s="34"/>
    </row>
    <row r="289" spans="1:8" ht="24">
      <c r="A289" s="34"/>
      <c r="B289" s="34"/>
      <c r="C289" s="34"/>
      <c r="D289" s="34"/>
      <c r="E289" s="34"/>
      <c r="F289" s="34"/>
      <c r="G289" s="34"/>
      <c r="H289" s="34"/>
    </row>
    <row r="290" spans="1:8" ht="24">
      <c r="A290" s="34"/>
      <c r="B290" s="34"/>
      <c r="C290" s="34"/>
      <c r="D290" s="34"/>
      <c r="E290" s="34"/>
      <c r="F290" s="34"/>
      <c r="G290" s="34"/>
      <c r="H290" s="34"/>
    </row>
    <row r="291" spans="1:8" ht="24">
      <c r="A291" s="34"/>
      <c r="B291" s="34"/>
      <c r="C291" s="34"/>
      <c r="D291" s="34"/>
      <c r="E291" s="34"/>
      <c r="F291" s="34"/>
      <c r="G291" s="34"/>
      <c r="H291" s="34"/>
    </row>
    <row r="292" spans="1:8" ht="24">
      <c r="A292" s="34"/>
      <c r="B292" s="34"/>
      <c r="C292" s="34"/>
      <c r="D292" s="34"/>
      <c r="E292" s="34"/>
      <c r="F292" s="34"/>
      <c r="G292" s="34"/>
      <c r="H292" s="34"/>
    </row>
    <row r="293" spans="1:8" ht="24">
      <c r="A293" s="34"/>
      <c r="B293" s="34"/>
      <c r="C293" s="34"/>
      <c r="D293" s="34"/>
      <c r="E293" s="34"/>
      <c r="F293" s="34"/>
      <c r="G293" s="34"/>
      <c r="H293" s="34"/>
    </row>
    <row r="294" spans="1:8" ht="24">
      <c r="A294" s="34"/>
      <c r="B294" s="34"/>
      <c r="C294" s="34"/>
      <c r="D294" s="34"/>
      <c r="E294" s="34"/>
      <c r="F294" s="34"/>
      <c r="G294" s="34"/>
      <c r="H294" s="34"/>
    </row>
    <row r="295" spans="1:8" ht="24">
      <c r="A295" s="34"/>
      <c r="B295" s="34"/>
      <c r="C295" s="34"/>
      <c r="D295" s="34"/>
      <c r="E295" s="34"/>
      <c r="F295" s="34"/>
      <c r="G295" s="34"/>
      <c r="H295" s="34"/>
    </row>
    <row r="296" spans="1:8" ht="24">
      <c r="A296" s="34"/>
      <c r="B296" s="34"/>
      <c r="C296" s="34"/>
      <c r="D296" s="34"/>
      <c r="E296" s="34"/>
      <c r="F296" s="34"/>
      <c r="G296" s="34"/>
      <c r="H296" s="34"/>
    </row>
    <row r="297" spans="1:8" ht="24">
      <c r="A297" s="34"/>
      <c r="B297" s="34"/>
      <c r="C297" s="34"/>
      <c r="D297" s="34"/>
      <c r="E297" s="34"/>
      <c r="F297" s="34"/>
      <c r="G297" s="34"/>
      <c r="H297" s="34"/>
    </row>
    <row r="298" spans="1:8" ht="24">
      <c r="A298" s="34"/>
      <c r="B298" s="34"/>
      <c r="C298" s="34"/>
      <c r="D298" s="34"/>
      <c r="E298" s="34"/>
      <c r="F298" s="34"/>
      <c r="G298" s="34"/>
      <c r="H298" s="34"/>
    </row>
    <row r="299" spans="1:8" ht="24">
      <c r="A299" s="34"/>
      <c r="B299" s="34"/>
      <c r="C299" s="34"/>
      <c r="D299" s="34"/>
      <c r="E299" s="34"/>
      <c r="F299" s="34"/>
      <c r="G299" s="34"/>
      <c r="H299" s="34"/>
    </row>
    <row r="300" spans="1:8" ht="24">
      <c r="A300" s="34"/>
      <c r="B300" s="34"/>
      <c r="C300" s="34"/>
      <c r="D300" s="34"/>
      <c r="E300" s="34"/>
      <c r="F300" s="34"/>
      <c r="G300" s="34"/>
      <c r="H300" s="34"/>
    </row>
    <row r="301" spans="1:8" ht="24">
      <c r="A301" s="34"/>
      <c r="B301" s="34"/>
      <c r="C301" s="34"/>
      <c r="D301" s="34"/>
      <c r="E301" s="34"/>
      <c r="F301" s="34"/>
      <c r="G301" s="34"/>
      <c r="H301" s="34"/>
    </row>
    <row r="302" spans="1:8" ht="24">
      <c r="A302" s="34"/>
      <c r="B302" s="34"/>
      <c r="C302" s="34"/>
      <c r="D302" s="34"/>
      <c r="E302" s="34"/>
      <c r="F302" s="34"/>
      <c r="G302" s="34"/>
      <c r="H302" s="34"/>
    </row>
    <row r="303" spans="1:8" ht="24">
      <c r="A303" s="34"/>
      <c r="B303" s="34"/>
      <c r="C303" s="34"/>
      <c r="D303" s="34"/>
      <c r="E303" s="34"/>
      <c r="F303" s="34"/>
      <c r="G303" s="34"/>
      <c r="H303" s="34"/>
    </row>
    <row r="304" spans="1:8" ht="24">
      <c r="A304" s="34"/>
      <c r="B304" s="34"/>
      <c r="C304" s="34"/>
      <c r="D304" s="34"/>
      <c r="E304" s="34"/>
      <c r="F304" s="34"/>
      <c r="G304" s="34"/>
      <c r="H304" s="34"/>
    </row>
    <row r="305" spans="1:8" ht="24">
      <c r="A305" s="34"/>
      <c r="B305" s="34"/>
      <c r="C305" s="34"/>
      <c r="D305" s="34"/>
      <c r="E305" s="34"/>
      <c r="F305" s="34"/>
      <c r="G305" s="34"/>
      <c r="H305" s="34"/>
    </row>
    <row r="306" spans="1:8" ht="24">
      <c r="A306" s="34"/>
      <c r="B306" s="34"/>
      <c r="C306" s="34"/>
      <c r="D306" s="34"/>
      <c r="E306" s="34"/>
      <c r="F306" s="34"/>
      <c r="G306" s="34"/>
      <c r="H306" s="34"/>
    </row>
    <row r="307" spans="1:8" ht="24">
      <c r="A307" s="34"/>
      <c r="B307" s="34"/>
      <c r="C307" s="34"/>
      <c r="D307" s="34"/>
      <c r="E307" s="34"/>
      <c r="F307" s="34"/>
      <c r="G307" s="34"/>
      <c r="H307" s="34"/>
    </row>
    <row r="308" spans="1:8" ht="24">
      <c r="A308" s="34"/>
      <c r="B308" s="34"/>
      <c r="C308" s="34"/>
      <c r="D308" s="34"/>
      <c r="E308" s="34"/>
      <c r="F308" s="34"/>
      <c r="G308" s="34"/>
      <c r="H308" s="34"/>
    </row>
    <row r="309" spans="1:8" ht="24">
      <c r="A309" s="34"/>
      <c r="B309" s="34"/>
      <c r="C309" s="34"/>
      <c r="D309" s="34"/>
      <c r="E309" s="34"/>
      <c r="F309" s="34"/>
      <c r="G309" s="34"/>
      <c r="H309" s="34"/>
    </row>
    <row r="310" spans="1:8" ht="24">
      <c r="A310" s="34"/>
      <c r="B310" s="34"/>
      <c r="C310" s="34"/>
      <c r="D310" s="34"/>
      <c r="E310" s="34"/>
      <c r="F310" s="34"/>
      <c r="G310" s="34"/>
      <c r="H310" s="34"/>
    </row>
    <row r="311" spans="1:8" ht="24">
      <c r="A311" s="34"/>
      <c r="B311" s="34"/>
      <c r="C311" s="34"/>
      <c r="D311" s="34"/>
      <c r="E311" s="34"/>
      <c r="F311" s="34"/>
      <c r="G311" s="34"/>
      <c r="H311" s="34"/>
    </row>
    <row r="312" spans="1:8" ht="24">
      <c r="A312" s="34"/>
      <c r="B312" s="34"/>
      <c r="C312" s="34"/>
      <c r="D312" s="34"/>
      <c r="E312" s="34"/>
      <c r="F312" s="34"/>
      <c r="G312" s="34"/>
      <c r="H312" s="34"/>
    </row>
    <row r="313" spans="1:8" ht="24">
      <c r="A313" s="34"/>
      <c r="B313" s="34"/>
      <c r="C313" s="34"/>
      <c r="D313" s="34"/>
      <c r="E313" s="34"/>
      <c r="F313" s="34"/>
      <c r="G313" s="34"/>
      <c r="H313" s="34"/>
    </row>
    <row r="314" spans="1:8" ht="24">
      <c r="A314" s="34"/>
      <c r="B314" s="34"/>
      <c r="C314" s="34"/>
      <c r="D314" s="34"/>
      <c r="E314" s="34"/>
      <c r="F314" s="34"/>
      <c r="G314" s="34"/>
      <c r="H314" s="34"/>
    </row>
    <row r="315" spans="1:8" ht="24">
      <c r="A315" s="34"/>
      <c r="B315" s="34"/>
      <c r="C315" s="34"/>
      <c r="D315" s="34"/>
      <c r="E315" s="34"/>
      <c r="F315" s="34"/>
      <c r="G315" s="34"/>
      <c r="H315" s="34"/>
    </row>
    <row r="316" spans="1:8" ht="24">
      <c r="A316" s="34"/>
      <c r="B316" s="34"/>
      <c r="C316" s="34"/>
      <c r="D316" s="34"/>
      <c r="E316" s="34"/>
      <c r="F316" s="34"/>
      <c r="G316" s="34"/>
      <c r="H316" s="34"/>
    </row>
    <row r="317" spans="1:8" ht="24">
      <c r="A317" s="34"/>
      <c r="B317" s="34"/>
      <c r="C317" s="34"/>
      <c r="D317" s="34"/>
      <c r="E317" s="34"/>
      <c r="F317" s="34"/>
      <c r="G317" s="34"/>
      <c r="H317" s="34"/>
    </row>
    <row r="318" spans="1:8" ht="24">
      <c r="A318" s="34"/>
      <c r="B318" s="34"/>
      <c r="C318" s="34"/>
      <c r="D318" s="34"/>
      <c r="E318" s="34"/>
      <c r="F318" s="34"/>
      <c r="G318" s="34"/>
      <c r="H318" s="34"/>
    </row>
    <row r="319" spans="1:8" ht="24">
      <c r="A319" s="34"/>
      <c r="B319" s="34"/>
      <c r="C319" s="34"/>
      <c r="D319" s="34"/>
      <c r="E319" s="34"/>
      <c r="F319" s="34"/>
      <c r="G319" s="34"/>
      <c r="H319" s="34"/>
    </row>
    <row r="320" spans="1:8" ht="24">
      <c r="A320" s="34"/>
      <c r="B320" s="34"/>
      <c r="C320" s="34"/>
      <c r="D320" s="34"/>
      <c r="E320" s="34"/>
      <c r="F320" s="34"/>
      <c r="G320" s="34"/>
      <c r="H320" s="34"/>
    </row>
    <row r="321" spans="1:8" ht="24">
      <c r="A321" s="34"/>
      <c r="B321" s="34"/>
      <c r="C321" s="34"/>
      <c r="D321" s="34"/>
      <c r="E321" s="34"/>
      <c r="F321" s="34"/>
      <c r="G321" s="34"/>
      <c r="H321" s="34"/>
    </row>
    <row r="322" spans="1:8" ht="24">
      <c r="A322" s="34"/>
      <c r="B322" s="34"/>
      <c r="C322" s="34"/>
      <c r="D322" s="34"/>
      <c r="E322" s="34"/>
      <c r="F322" s="34"/>
      <c r="G322" s="34"/>
      <c r="H322" s="34"/>
    </row>
    <row r="323" spans="1:8" ht="24">
      <c r="A323" s="34"/>
      <c r="B323" s="34"/>
      <c r="C323" s="34"/>
      <c r="D323" s="34"/>
      <c r="E323" s="34"/>
      <c r="F323" s="34"/>
      <c r="G323" s="34"/>
      <c r="H323" s="34"/>
    </row>
    <row r="324" spans="1:8" ht="24">
      <c r="A324" s="34"/>
      <c r="B324" s="34"/>
      <c r="C324" s="34"/>
      <c r="D324" s="34"/>
      <c r="E324" s="34"/>
      <c r="F324" s="34"/>
      <c r="G324" s="34"/>
      <c r="H324" s="34"/>
    </row>
    <row r="325" spans="1:8" ht="24">
      <c r="A325" s="34"/>
      <c r="B325" s="34"/>
      <c r="C325" s="34"/>
      <c r="D325" s="34"/>
      <c r="E325" s="34"/>
      <c r="F325" s="34"/>
      <c r="G325" s="34"/>
      <c r="H325" s="34"/>
    </row>
    <row r="326" spans="1:8" ht="24">
      <c r="A326" s="34"/>
      <c r="B326" s="34"/>
      <c r="C326" s="34"/>
      <c r="D326" s="34"/>
      <c r="E326" s="34"/>
      <c r="F326" s="34"/>
      <c r="G326" s="34"/>
      <c r="H326" s="34"/>
    </row>
    <row r="327" spans="1:8" ht="24">
      <c r="A327" s="34"/>
      <c r="B327" s="34"/>
      <c r="C327" s="34"/>
      <c r="D327" s="34"/>
      <c r="E327" s="34"/>
      <c r="F327" s="34"/>
      <c r="G327" s="34"/>
      <c r="H327" s="34"/>
    </row>
    <row r="328" spans="1:8" ht="24">
      <c r="A328" s="34"/>
      <c r="B328" s="34"/>
      <c r="C328" s="34"/>
      <c r="D328" s="34"/>
      <c r="E328" s="34"/>
      <c r="F328" s="34"/>
      <c r="G328" s="34"/>
      <c r="H328" s="34"/>
    </row>
    <row r="329" spans="1:8" ht="24">
      <c r="A329" s="34"/>
      <c r="B329" s="34"/>
      <c r="C329" s="34"/>
      <c r="D329" s="34"/>
      <c r="E329" s="34"/>
      <c r="F329" s="34"/>
      <c r="G329" s="34"/>
      <c r="H329" s="34"/>
    </row>
    <row r="330" spans="1:8" ht="24">
      <c r="A330" s="34"/>
      <c r="B330" s="34"/>
      <c r="C330" s="34"/>
      <c r="D330" s="34"/>
      <c r="E330" s="34"/>
      <c r="F330" s="34"/>
      <c r="G330" s="34"/>
      <c r="H330" s="34"/>
    </row>
    <row r="331" spans="1:8" ht="24">
      <c r="A331" s="34"/>
      <c r="B331" s="34"/>
      <c r="C331" s="34"/>
      <c r="D331" s="34"/>
      <c r="E331" s="34"/>
      <c r="F331" s="34"/>
      <c r="G331" s="34"/>
      <c r="H331" s="34"/>
    </row>
    <row r="332" spans="1:8" ht="24">
      <c r="A332" s="34"/>
      <c r="B332" s="34"/>
      <c r="C332" s="34"/>
      <c r="D332" s="34"/>
      <c r="E332" s="34"/>
      <c r="F332" s="34"/>
      <c r="G332" s="34"/>
      <c r="H332" s="34"/>
    </row>
    <row r="333" spans="1:8" ht="24">
      <c r="A333" s="34"/>
      <c r="B333" s="34"/>
      <c r="C333" s="34"/>
      <c r="D333" s="34"/>
      <c r="E333" s="34"/>
      <c r="F333" s="34"/>
      <c r="G333" s="34"/>
      <c r="H333" s="34"/>
    </row>
    <row r="334" spans="1:8" ht="24">
      <c r="A334" s="34"/>
      <c r="B334" s="34"/>
      <c r="C334" s="34"/>
      <c r="D334" s="34"/>
      <c r="E334" s="34"/>
      <c r="F334" s="34"/>
      <c r="G334" s="34"/>
      <c r="H334" s="34"/>
    </row>
    <row r="335" spans="1:8" ht="24">
      <c r="A335" s="34"/>
      <c r="B335" s="34"/>
      <c r="C335" s="34"/>
      <c r="D335" s="34"/>
      <c r="E335" s="34"/>
      <c r="F335" s="34"/>
      <c r="G335" s="34"/>
      <c r="H335" s="34"/>
    </row>
    <row r="336" spans="1:8" ht="24">
      <c r="A336" s="34"/>
      <c r="B336" s="34"/>
      <c r="C336" s="34"/>
      <c r="D336" s="34"/>
      <c r="E336" s="34"/>
      <c r="F336" s="34"/>
      <c r="G336" s="34"/>
      <c r="H336" s="34"/>
    </row>
    <row r="337" spans="1:8" ht="24">
      <c r="A337" s="34"/>
      <c r="B337" s="34"/>
      <c r="C337" s="34"/>
      <c r="D337" s="34"/>
      <c r="E337" s="34"/>
      <c r="F337" s="34"/>
      <c r="G337" s="34"/>
      <c r="H337" s="34"/>
    </row>
    <row r="338" spans="1:8" ht="24">
      <c r="A338" s="34"/>
      <c r="B338" s="34"/>
      <c r="C338" s="34"/>
      <c r="D338" s="34"/>
      <c r="E338" s="34"/>
      <c r="F338" s="34"/>
      <c r="G338" s="34"/>
      <c r="H338" s="34"/>
    </row>
    <row r="339" spans="1:8" ht="24">
      <c r="A339" s="34"/>
      <c r="B339" s="34"/>
      <c r="C339" s="34"/>
      <c r="D339" s="34"/>
      <c r="E339" s="34"/>
      <c r="F339" s="34"/>
      <c r="G339" s="34"/>
      <c r="H339" s="34"/>
    </row>
    <row r="340" spans="1:8" ht="24">
      <c r="A340" s="34"/>
      <c r="B340" s="34"/>
      <c r="C340" s="34"/>
      <c r="D340" s="34"/>
      <c r="E340" s="34"/>
      <c r="F340" s="34"/>
      <c r="G340" s="34"/>
      <c r="H340" s="34"/>
    </row>
    <row r="341" spans="1:8" ht="24">
      <c r="A341" s="34"/>
      <c r="B341" s="34"/>
      <c r="C341" s="34"/>
      <c r="D341" s="34"/>
      <c r="E341" s="34"/>
      <c r="F341" s="34"/>
      <c r="G341" s="34"/>
      <c r="H341" s="34"/>
    </row>
    <row r="342" spans="1:8" ht="24">
      <c r="A342" s="34"/>
      <c r="B342" s="34"/>
      <c r="C342" s="34"/>
      <c r="D342" s="34"/>
      <c r="E342" s="34"/>
      <c r="F342" s="34"/>
      <c r="G342" s="34"/>
      <c r="H342" s="34"/>
    </row>
    <row r="343" spans="1:8" ht="24">
      <c r="A343" s="34"/>
      <c r="B343" s="34"/>
      <c r="C343" s="34"/>
      <c r="D343" s="34"/>
      <c r="E343" s="34"/>
      <c r="F343" s="34"/>
      <c r="G343" s="34"/>
      <c r="H343" s="34"/>
    </row>
    <row r="344" spans="1:8" ht="24">
      <c r="A344" s="34"/>
      <c r="B344" s="34"/>
      <c r="C344" s="34"/>
      <c r="D344" s="34"/>
      <c r="E344" s="34"/>
      <c r="F344" s="34"/>
      <c r="G344" s="34"/>
      <c r="H344" s="34"/>
    </row>
    <row r="345" spans="1:8" ht="24">
      <c r="A345" s="34"/>
      <c r="B345" s="34"/>
      <c r="C345" s="34"/>
      <c r="D345" s="34"/>
      <c r="E345" s="34"/>
      <c r="F345" s="34"/>
      <c r="G345" s="34"/>
      <c r="H345" s="34"/>
    </row>
    <row r="346" spans="1:8" ht="24">
      <c r="A346" s="34"/>
      <c r="B346" s="34"/>
      <c r="C346" s="34"/>
      <c r="D346" s="34"/>
      <c r="E346" s="34"/>
      <c r="F346" s="34"/>
      <c r="G346" s="34"/>
      <c r="H346" s="34"/>
    </row>
    <row r="347" spans="1:8" ht="24">
      <c r="A347" s="34"/>
      <c r="B347" s="34"/>
      <c r="C347" s="34"/>
      <c r="D347" s="34"/>
      <c r="E347" s="34"/>
      <c r="F347" s="34"/>
      <c r="G347" s="34"/>
      <c r="H347" s="34"/>
    </row>
    <row r="348" spans="1:8" ht="24">
      <c r="A348" s="34"/>
      <c r="B348" s="34"/>
      <c r="C348" s="34"/>
      <c r="D348" s="34"/>
      <c r="E348" s="34"/>
      <c r="F348" s="34"/>
      <c r="G348" s="34"/>
      <c r="H348" s="34"/>
    </row>
    <row r="349" spans="1:8" ht="24">
      <c r="A349" s="34"/>
      <c r="B349" s="34"/>
      <c r="C349" s="34"/>
      <c r="D349" s="34"/>
      <c r="E349" s="34"/>
      <c r="F349" s="34"/>
      <c r="G349" s="34"/>
      <c r="H349" s="34"/>
    </row>
    <row r="350" spans="1:8" ht="24">
      <c r="A350" s="34"/>
      <c r="B350" s="34"/>
      <c r="C350" s="34"/>
      <c r="D350" s="34"/>
      <c r="E350" s="34"/>
      <c r="F350" s="34"/>
      <c r="G350" s="34"/>
      <c r="H350" s="34"/>
    </row>
    <row r="351" spans="1:8" ht="24">
      <c r="A351" s="34"/>
      <c r="B351" s="34"/>
      <c r="C351" s="34"/>
      <c r="D351" s="34"/>
      <c r="E351" s="34"/>
      <c r="F351" s="34"/>
      <c r="G351" s="34"/>
      <c r="H351" s="34"/>
    </row>
    <row r="352" spans="1:8" ht="24">
      <c r="A352" s="34"/>
      <c r="B352" s="34"/>
      <c r="C352" s="34"/>
      <c r="D352" s="34"/>
      <c r="E352" s="34"/>
      <c r="F352" s="34"/>
      <c r="G352" s="34"/>
      <c r="H352" s="34"/>
    </row>
    <row r="353" spans="1:8" ht="24">
      <c r="A353" s="34"/>
      <c r="B353" s="34"/>
      <c r="C353" s="34"/>
      <c r="D353" s="34"/>
      <c r="E353" s="34"/>
      <c r="F353" s="34"/>
      <c r="G353" s="34"/>
      <c r="H353" s="34"/>
    </row>
    <row r="354" spans="1:8" ht="24">
      <c r="A354" s="34"/>
      <c r="B354" s="34"/>
      <c r="C354" s="34"/>
      <c r="D354" s="34"/>
      <c r="E354" s="34"/>
      <c r="F354" s="34"/>
      <c r="G354" s="34"/>
      <c r="H354" s="34"/>
    </row>
    <row r="355" spans="1:8" ht="24">
      <c r="A355" s="34"/>
      <c r="B355" s="34"/>
      <c r="C355" s="34"/>
      <c r="D355" s="34"/>
      <c r="E355" s="34"/>
      <c r="F355" s="34"/>
      <c r="G355" s="34"/>
      <c r="H355" s="34"/>
    </row>
    <row r="356" spans="1:8" ht="24">
      <c r="A356" s="34"/>
      <c r="B356" s="34"/>
      <c r="C356" s="34"/>
      <c r="D356" s="34"/>
      <c r="E356" s="34"/>
      <c r="F356" s="34"/>
      <c r="G356" s="34"/>
      <c r="H356" s="34"/>
    </row>
    <row r="357" spans="1:8" ht="24">
      <c r="A357" s="34"/>
      <c r="B357" s="34"/>
      <c r="C357" s="34"/>
      <c r="D357" s="34"/>
      <c r="E357" s="34"/>
      <c r="F357" s="34"/>
      <c r="G357" s="34"/>
      <c r="H357" s="34"/>
    </row>
    <row r="358" spans="1:8" ht="24">
      <c r="A358" s="34"/>
      <c r="B358" s="34"/>
      <c r="C358" s="34"/>
      <c r="D358" s="34"/>
      <c r="E358" s="34"/>
      <c r="F358" s="34"/>
      <c r="G358" s="34"/>
      <c r="H358" s="34"/>
    </row>
    <row r="359" spans="1:8" ht="24">
      <c r="A359" s="34"/>
      <c r="B359" s="34"/>
      <c r="C359" s="34"/>
      <c r="D359" s="34"/>
      <c r="E359" s="34"/>
      <c r="F359" s="34"/>
      <c r="G359" s="34"/>
      <c r="H359" s="34"/>
    </row>
    <row r="360" spans="1:8" ht="24">
      <c r="A360" s="34"/>
      <c r="B360" s="34"/>
      <c r="C360" s="34"/>
      <c r="D360" s="34"/>
      <c r="E360" s="34"/>
      <c r="F360" s="34"/>
      <c r="G360" s="34"/>
      <c r="H360" s="34"/>
    </row>
    <row r="361" spans="1:8" ht="24">
      <c r="A361" s="34"/>
      <c r="B361" s="34"/>
      <c r="C361" s="34"/>
      <c r="D361" s="34"/>
      <c r="E361" s="34"/>
      <c r="F361" s="34"/>
      <c r="G361" s="34"/>
      <c r="H361" s="34"/>
    </row>
    <row r="362" spans="1:8" ht="24">
      <c r="A362" s="34"/>
      <c r="B362" s="34"/>
      <c r="C362" s="34"/>
      <c r="D362" s="34"/>
      <c r="E362" s="34"/>
      <c r="F362" s="34"/>
      <c r="G362" s="34"/>
      <c r="H362" s="34"/>
    </row>
    <row r="363" spans="1:8" ht="24">
      <c r="A363" s="34"/>
      <c r="B363" s="34"/>
      <c r="C363" s="34"/>
      <c r="D363" s="34"/>
      <c r="E363" s="34"/>
      <c r="F363" s="34"/>
      <c r="G363" s="34"/>
      <c r="H363" s="34"/>
    </row>
    <row r="364" spans="1:8" ht="24">
      <c r="A364" s="34"/>
      <c r="B364" s="34"/>
      <c r="C364" s="34"/>
      <c r="D364" s="34"/>
      <c r="E364" s="34"/>
      <c r="F364" s="34"/>
      <c r="G364" s="34"/>
      <c r="H364" s="34"/>
    </row>
    <row r="365" spans="1:8" ht="24">
      <c r="A365" s="34"/>
      <c r="B365" s="34"/>
      <c r="C365" s="34"/>
      <c r="D365" s="34"/>
      <c r="E365" s="34"/>
      <c r="F365" s="34"/>
      <c r="G365" s="34"/>
      <c r="H365" s="34"/>
    </row>
    <row r="366" spans="1:8" ht="24">
      <c r="A366" s="34"/>
      <c r="B366" s="34"/>
      <c r="C366" s="34"/>
      <c r="D366" s="34"/>
      <c r="E366" s="34"/>
      <c r="F366" s="34"/>
      <c r="G366" s="34"/>
      <c r="H366" s="34"/>
    </row>
    <row r="367" spans="1:8" ht="24">
      <c r="A367" s="34"/>
      <c r="B367" s="34"/>
      <c r="C367" s="34"/>
      <c r="D367" s="34"/>
      <c r="E367" s="34"/>
      <c r="F367" s="34"/>
      <c r="G367" s="34"/>
      <c r="H367" s="34"/>
    </row>
    <row r="368" spans="1:8" ht="24">
      <c r="A368" s="34"/>
      <c r="B368" s="34"/>
      <c r="C368" s="34"/>
      <c r="D368" s="34"/>
      <c r="E368" s="34"/>
      <c r="F368" s="34"/>
      <c r="G368" s="34"/>
      <c r="H368" s="34"/>
    </row>
    <row r="369" spans="1:8" ht="24">
      <c r="A369" s="34"/>
      <c r="B369" s="34"/>
      <c r="C369" s="34"/>
      <c r="D369" s="34"/>
      <c r="E369" s="34"/>
      <c r="F369" s="34"/>
      <c r="G369" s="34"/>
      <c r="H369" s="34"/>
    </row>
    <row r="370" spans="1:8" ht="24">
      <c r="A370" s="34"/>
      <c r="B370" s="34"/>
      <c r="C370" s="34"/>
      <c r="D370" s="34"/>
      <c r="E370" s="34"/>
      <c r="F370" s="34"/>
      <c r="G370" s="34"/>
      <c r="H370" s="34"/>
    </row>
    <row r="371" spans="1:8" ht="24">
      <c r="A371" s="34"/>
      <c r="B371" s="34"/>
      <c r="C371" s="34"/>
      <c r="D371" s="34"/>
      <c r="E371" s="34"/>
      <c r="F371" s="34"/>
      <c r="G371" s="34"/>
      <c r="H371" s="34"/>
    </row>
    <row r="372" spans="1:8" ht="24">
      <c r="A372" s="34"/>
      <c r="B372" s="34"/>
      <c r="C372" s="34"/>
      <c r="D372" s="34"/>
      <c r="E372" s="34"/>
      <c r="F372" s="34"/>
      <c r="G372" s="34"/>
      <c r="H372" s="34"/>
    </row>
    <row r="373" spans="1:8" ht="24">
      <c r="A373" s="34"/>
      <c r="B373" s="34"/>
      <c r="C373" s="34"/>
      <c r="D373" s="34"/>
      <c r="E373" s="34"/>
      <c r="F373" s="34"/>
      <c r="G373" s="34"/>
      <c r="H373" s="34"/>
    </row>
    <row r="374" spans="1:8" ht="24">
      <c r="A374" s="34"/>
      <c r="B374" s="34"/>
      <c r="C374" s="34"/>
      <c r="D374" s="34"/>
      <c r="E374" s="34"/>
      <c r="F374" s="34"/>
      <c r="G374" s="34"/>
      <c r="H374" s="34"/>
    </row>
    <row r="375" spans="1:8" ht="24">
      <c r="A375" s="34"/>
      <c r="B375" s="34"/>
      <c r="C375" s="34"/>
      <c r="D375" s="34"/>
      <c r="E375" s="34"/>
      <c r="F375" s="34"/>
      <c r="G375" s="34"/>
      <c r="H375" s="34"/>
    </row>
    <row r="376" spans="1:8" ht="24">
      <c r="A376" s="34"/>
      <c r="B376" s="34"/>
      <c r="C376" s="34"/>
      <c r="D376" s="34"/>
      <c r="E376" s="34"/>
      <c r="F376" s="34"/>
      <c r="G376" s="34"/>
      <c r="H376" s="34"/>
    </row>
    <row r="377" spans="1:8" ht="24">
      <c r="A377" s="34"/>
      <c r="B377" s="34"/>
      <c r="C377" s="34"/>
      <c r="D377" s="34"/>
      <c r="E377" s="34"/>
      <c r="F377" s="34"/>
      <c r="G377" s="34"/>
      <c r="H377" s="34"/>
    </row>
    <row r="378" spans="1:8" ht="24">
      <c r="A378" s="34"/>
      <c r="B378" s="34"/>
      <c r="C378" s="34"/>
      <c r="D378" s="34"/>
      <c r="E378" s="34"/>
      <c r="F378" s="34"/>
      <c r="G378" s="34"/>
      <c r="H378" s="34"/>
    </row>
    <row r="379" spans="1:8" ht="24">
      <c r="A379" s="34"/>
      <c r="B379" s="34"/>
      <c r="C379" s="34"/>
      <c r="D379" s="34"/>
      <c r="E379" s="34"/>
      <c r="F379" s="34"/>
      <c r="G379" s="34"/>
      <c r="H379" s="34"/>
    </row>
    <row r="380" spans="1:8" ht="24">
      <c r="A380" s="34"/>
      <c r="B380" s="34"/>
      <c r="C380" s="34"/>
      <c r="D380" s="34"/>
      <c r="E380" s="34"/>
      <c r="F380" s="34"/>
      <c r="G380" s="34"/>
      <c r="H380" s="34"/>
    </row>
    <row r="381" spans="1:8" ht="24">
      <c r="A381" s="34"/>
      <c r="B381" s="34"/>
      <c r="C381" s="34"/>
      <c r="D381" s="34"/>
      <c r="E381" s="34"/>
      <c r="F381" s="34"/>
      <c r="G381" s="34"/>
      <c r="H381" s="34"/>
    </row>
    <row r="382" spans="1:8" ht="24">
      <c r="A382" s="34"/>
      <c r="B382" s="34"/>
      <c r="C382" s="34"/>
      <c r="D382" s="34"/>
      <c r="E382" s="34"/>
      <c r="F382" s="34"/>
      <c r="G382" s="34"/>
      <c r="H382" s="34"/>
    </row>
  </sheetData>
  <mergeCells count="2">
    <mergeCell ref="H1:K1"/>
    <mergeCell ref="L1:M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G28" sqref="G28"/>
    </sheetView>
  </sheetViews>
  <sheetFormatPr defaultColWidth="9.140625" defaultRowHeight="21.75"/>
  <cols>
    <col min="6" max="6" width="9.8515625" style="0" bestFit="1" customWidth="1"/>
    <col min="9" max="9" width="24.421875" style="0" customWidth="1"/>
    <col min="10" max="10" width="12.421875" style="0" bestFit="1" customWidth="1"/>
  </cols>
  <sheetData>
    <row r="1" ht="22.5" thickBot="1"/>
    <row r="2" spans="1:9" ht="27" thickBot="1">
      <c r="A2" s="157" t="s">
        <v>142</v>
      </c>
      <c r="B2" s="158"/>
      <c r="C2" s="158"/>
      <c r="D2" s="158"/>
      <c r="E2" s="158"/>
      <c r="F2" s="158"/>
      <c r="G2" s="158"/>
      <c r="H2" s="158"/>
      <c r="I2" s="159"/>
    </row>
    <row r="3" spans="1:9" ht="21.75">
      <c r="A3" s="70" t="s">
        <v>242</v>
      </c>
      <c r="B3" s="109" t="s">
        <v>243</v>
      </c>
      <c r="C3" s="70"/>
      <c r="D3" s="70" t="s">
        <v>244</v>
      </c>
      <c r="E3" s="70" t="s">
        <v>245</v>
      </c>
      <c r="F3" s="70" t="s">
        <v>244</v>
      </c>
      <c r="G3" s="70"/>
      <c r="H3" s="109" t="s">
        <v>246</v>
      </c>
      <c r="I3" s="109"/>
    </row>
    <row r="4" spans="1:9" ht="21.75">
      <c r="A4" s="70" t="s">
        <v>247</v>
      </c>
      <c r="B4" s="110"/>
      <c r="C4" s="70"/>
      <c r="D4" s="70" t="s">
        <v>248</v>
      </c>
      <c r="E4" s="70" t="s">
        <v>245</v>
      </c>
      <c r="F4" s="70" t="s">
        <v>248</v>
      </c>
      <c r="G4" s="70"/>
      <c r="H4" s="110"/>
      <c r="I4" s="110"/>
    </row>
    <row r="5" spans="1:9" ht="21.75">
      <c r="A5" s="70"/>
      <c r="B5" s="70"/>
      <c r="C5" s="70"/>
      <c r="D5" s="70"/>
      <c r="E5" s="70"/>
      <c r="F5" s="70"/>
      <c r="G5" s="70"/>
      <c r="H5" s="70"/>
      <c r="I5" s="70"/>
    </row>
    <row r="6" spans="1:9" ht="21.75">
      <c r="A6" s="160" t="s">
        <v>249</v>
      </c>
      <c r="B6" s="160" t="s">
        <v>16</v>
      </c>
      <c r="C6" s="160" t="s">
        <v>148</v>
      </c>
      <c r="D6" s="160" t="s">
        <v>3</v>
      </c>
      <c r="E6" s="161" t="s">
        <v>250</v>
      </c>
      <c r="F6" s="162"/>
      <c r="G6" s="161" t="s">
        <v>251</v>
      </c>
      <c r="H6" s="162"/>
      <c r="I6" s="165" t="s">
        <v>252</v>
      </c>
    </row>
    <row r="7" spans="1:9" ht="21.75">
      <c r="A7" s="160"/>
      <c r="B7" s="160"/>
      <c r="C7" s="160"/>
      <c r="D7" s="160"/>
      <c r="E7" s="163"/>
      <c r="F7" s="164"/>
      <c r="G7" s="163"/>
      <c r="H7" s="164"/>
      <c r="I7" s="165"/>
    </row>
    <row r="8" spans="1:9" ht="21.75">
      <c r="A8" s="75"/>
      <c r="B8" s="114"/>
      <c r="C8" s="75"/>
      <c r="D8" s="75"/>
      <c r="E8" s="77"/>
      <c r="F8" s="77"/>
      <c r="G8" s="77"/>
      <c r="H8" s="77"/>
      <c r="I8" s="77"/>
    </row>
    <row r="9" spans="1:9" ht="21.75">
      <c r="A9" s="78">
        <v>1</v>
      </c>
      <c r="B9" s="79" t="s">
        <v>171</v>
      </c>
      <c r="C9" s="78"/>
      <c r="D9" s="80"/>
      <c r="E9" s="80"/>
      <c r="F9" s="80">
        <f>10737+2969</f>
        <v>13706</v>
      </c>
      <c r="G9" s="80"/>
      <c r="H9" s="80">
        <v>2046</v>
      </c>
      <c r="I9" s="80">
        <v>15752.6</v>
      </c>
    </row>
    <row r="10" spans="1:9" ht="21.75">
      <c r="A10" s="78">
        <v>2</v>
      </c>
      <c r="B10" s="79" t="s">
        <v>176</v>
      </c>
      <c r="C10" s="78"/>
      <c r="D10" s="80"/>
      <c r="E10" s="80"/>
      <c r="F10" s="80">
        <v>73404.55</v>
      </c>
      <c r="G10" s="80"/>
      <c r="H10" s="80">
        <v>13205.85</v>
      </c>
      <c r="I10" s="80">
        <f>F10+H10</f>
        <v>86610.40000000001</v>
      </c>
    </row>
    <row r="11" spans="1:9" ht="21.75">
      <c r="A11" s="78">
        <v>3</v>
      </c>
      <c r="B11" s="79" t="s">
        <v>178</v>
      </c>
      <c r="C11" s="78"/>
      <c r="D11" s="80"/>
      <c r="E11" s="80"/>
      <c r="F11" s="142" t="s">
        <v>84</v>
      </c>
      <c r="G11" s="80"/>
      <c r="H11" s="142" t="s">
        <v>84</v>
      </c>
      <c r="I11" s="142" t="s">
        <v>84</v>
      </c>
    </row>
    <row r="12" spans="1:9" ht="21.75">
      <c r="A12" s="78">
        <v>4</v>
      </c>
      <c r="B12" s="79" t="s">
        <v>180</v>
      </c>
      <c r="C12" s="78"/>
      <c r="D12" s="80"/>
      <c r="E12" s="80"/>
      <c r="F12" s="80">
        <v>110095</v>
      </c>
      <c r="G12" s="80"/>
      <c r="H12" s="80">
        <v>42916</v>
      </c>
      <c r="I12" s="80">
        <f>H12+F12</f>
        <v>153011</v>
      </c>
    </row>
    <row r="13" spans="1:9" ht="21.75">
      <c r="A13" s="78">
        <v>5</v>
      </c>
      <c r="B13" s="79" t="s">
        <v>183</v>
      </c>
      <c r="C13" s="78"/>
      <c r="D13" s="80"/>
      <c r="E13" s="80"/>
      <c r="F13" s="80">
        <v>54860</v>
      </c>
      <c r="G13" s="80"/>
      <c r="H13" s="80">
        <v>2743</v>
      </c>
      <c r="I13" s="80">
        <f>H13+F13</f>
        <v>57603</v>
      </c>
    </row>
    <row r="14" spans="1:9" ht="21.75">
      <c r="A14" s="78">
        <v>7</v>
      </c>
      <c r="B14" s="79" t="s">
        <v>185</v>
      </c>
      <c r="C14" s="78"/>
      <c r="D14" s="80"/>
      <c r="E14" s="80"/>
      <c r="F14" s="80">
        <v>492600</v>
      </c>
      <c r="G14" s="80"/>
      <c r="H14" s="80">
        <v>11500</v>
      </c>
      <c r="I14" s="80">
        <f>H14+F14</f>
        <v>504100</v>
      </c>
    </row>
    <row r="15" spans="1:9" ht="21.75">
      <c r="A15" s="78">
        <v>8</v>
      </c>
      <c r="B15" s="79" t="s">
        <v>212</v>
      </c>
      <c r="C15" s="78"/>
      <c r="D15" s="80"/>
      <c r="E15" s="80"/>
      <c r="F15" s="80">
        <v>99380</v>
      </c>
      <c r="G15" s="80"/>
      <c r="H15" s="80">
        <v>12150</v>
      </c>
      <c r="I15" s="80">
        <v>111530</v>
      </c>
    </row>
    <row r="16" spans="1:9" ht="21.75">
      <c r="A16" s="78">
        <v>9</v>
      </c>
      <c r="B16" s="79" t="s">
        <v>223</v>
      </c>
      <c r="C16" s="78"/>
      <c r="D16" s="80"/>
      <c r="E16" s="80"/>
      <c r="F16" s="80">
        <v>572000</v>
      </c>
      <c r="G16" s="80"/>
      <c r="H16" s="80">
        <v>20200</v>
      </c>
      <c r="I16" s="80">
        <v>592200</v>
      </c>
    </row>
    <row r="17" spans="1:9" ht="21.75">
      <c r="A17" s="78"/>
      <c r="B17" s="79"/>
      <c r="C17" s="78"/>
      <c r="D17" s="80"/>
      <c r="E17" s="80"/>
      <c r="F17" s="80"/>
      <c r="G17" s="80"/>
      <c r="H17" s="80"/>
      <c r="I17" s="80"/>
    </row>
    <row r="18" spans="1:9" ht="21.75">
      <c r="A18" s="78"/>
      <c r="B18" s="79"/>
      <c r="C18" s="78"/>
      <c r="D18" s="80"/>
      <c r="E18" s="80"/>
      <c r="F18" s="80"/>
      <c r="G18" s="80"/>
      <c r="H18" s="80"/>
      <c r="I18" s="80"/>
    </row>
    <row r="19" spans="1:9" ht="21.75">
      <c r="A19" s="94"/>
      <c r="B19" s="93"/>
      <c r="C19" s="94"/>
      <c r="D19" s="95"/>
      <c r="E19" s="95"/>
      <c r="F19" s="95"/>
      <c r="G19" s="95"/>
      <c r="H19" s="95"/>
      <c r="I19" s="95"/>
    </row>
    <row r="20" spans="1:10" ht="21.75">
      <c r="A20" s="115"/>
      <c r="B20" s="118" t="s">
        <v>253</v>
      </c>
      <c r="C20" s="115"/>
      <c r="D20" s="89"/>
      <c r="E20" s="89"/>
      <c r="F20" s="89"/>
      <c r="G20" s="89"/>
      <c r="H20" s="89"/>
      <c r="I20" s="89">
        <f>I9+I10+I12+I13+I14+I15+I16</f>
        <v>1520807</v>
      </c>
      <c r="J20" s="141"/>
    </row>
    <row r="21" spans="1:9" ht="21.75">
      <c r="A21" s="116"/>
      <c r="B21" s="116" t="s">
        <v>254</v>
      </c>
      <c r="C21" s="116"/>
      <c r="D21" s="86"/>
      <c r="E21" s="86"/>
      <c r="F21" s="86"/>
      <c r="G21" s="86"/>
      <c r="H21" s="86"/>
      <c r="I21" s="86">
        <v>484434.13766400004</v>
      </c>
    </row>
    <row r="22" spans="1:10" ht="21.75">
      <c r="A22" s="115"/>
      <c r="B22" s="118" t="s">
        <v>253</v>
      </c>
      <c r="C22" s="115"/>
      <c r="D22" s="89"/>
      <c r="E22" s="89"/>
      <c r="F22" s="89"/>
      <c r="G22" s="89"/>
      <c r="H22" s="89"/>
      <c r="I22" s="89">
        <f>I20+I21</f>
        <v>2005241.137664</v>
      </c>
      <c r="J22" s="141"/>
    </row>
    <row r="23" spans="1:9" ht="21.75">
      <c r="A23" s="82"/>
      <c r="B23" s="117"/>
      <c r="C23" s="82"/>
      <c r="D23" s="84"/>
      <c r="E23" s="84"/>
      <c r="F23" s="84"/>
      <c r="G23" s="84"/>
      <c r="H23" s="84"/>
      <c r="I23" s="86"/>
    </row>
    <row r="24" spans="1:9" ht="21.75">
      <c r="A24" s="78"/>
      <c r="B24" s="78" t="s">
        <v>255</v>
      </c>
      <c r="C24" s="78"/>
      <c r="D24" s="80"/>
      <c r="E24" s="80"/>
      <c r="F24" s="80"/>
      <c r="G24" s="80"/>
      <c r="H24" s="80"/>
      <c r="I24" s="143">
        <v>140366.88</v>
      </c>
    </row>
    <row r="25" spans="1:9" ht="21.75">
      <c r="A25" s="94"/>
      <c r="B25" s="93"/>
      <c r="C25" s="94"/>
      <c r="D25" s="94"/>
      <c r="E25" s="95"/>
      <c r="F25" s="95"/>
      <c r="G25" s="95"/>
      <c r="H25" s="95"/>
      <c r="I25" s="86"/>
    </row>
    <row r="26" spans="1:9" ht="22.5" thickBot="1">
      <c r="A26" s="127"/>
      <c r="B26" s="125" t="s">
        <v>256</v>
      </c>
      <c r="C26" s="126"/>
      <c r="D26" s="119"/>
      <c r="E26" s="120"/>
      <c r="F26" s="166">
        <f>I22+I24</f>
        <v>2145608.017664</v>
      </c>
      <c r="G26" s="166"/>
      <c r="H26" s="166"/>
      <c r="I26" s="166"/>
    </row>
    <row r="27" spans="1:9" ht="21.75">
      <c r="A27" s="128"/>
      <c r="B27" s="167"/>
      <c r="C27" s="167"/>
      <c r="D27" s="167"/>
      <c r="E27" s="167"/>
      <c r="F27" s="167"/>
      <c r="G27" s="167"/>
      <c r="H27" s="167"/>
      <c r="I27" s="168"/>
    </row>
    <row r="28" spans="1:9" ht="21.75">
      <c r="A28" s="129" t="s">
        <v>257</v>
      </c>
      <c r="B28" s="121"/>
      <c r="C28" s="122"/>
      <c r="D28" s="122"/>
      <c r="E28" s="123"/>
      <c r="F28" s="123"/>
      <c r="G28" s="123"/>
      <c r="H28" s="123"/>
      <c r="I28" s="130"/>
    </row>
    <row r="29" spans="1:9" ht="21.75">
      <c r="A29" s="131" t="s">
        <v>258</v>
      </c>
      <c r="B29" s="121"/>
      <c r="C29" s="122"/>
      <c r="D29" s="122"/>
      <c r="E29" s="123"/>
      <c r="F29" s="169" t="s">
        <v>259</v>
      </c>
      <c r="G29" s="169"/>
      <c r="H29" s="169"/>
      <c r="I29" s="170"/>
    </row>
    <row r="30" spans="1:9" ht="21.75">
      <c r="A30" s="131" t="s">
        <v>260</v>
      </c>
      <c r="B30" s="121"/>
      <c r="C30" s="122"/>
      <c r="D30" s="122"/>
      <c r="E30" s="123"/>
      <c r="F30" s="124"/>
      <c r="G30" s="124"/>
      <c r="H30" s="124"/>
      <c r="I30" s="132"/>
    </row>
    <row r="31" spans="1:9" ht="21.75">
      <c r="A31" s="131" t="s">
        <v>261</v>
      </c>
      <c r="B31" s="121"/>
      <c r="C31" s="122"/>
      <c r="D31" s="122"/>
      <c r="E31" s="123"/>
      <c r="F31" s="169" t="s">
        <v>262</v>
      </c>
      <c r="G31" s="169"/>
      <c r="H31" s="169"/>
      <c r="I31" s="170"/>
    </row>
    <row r="32" spans="1:9" ht="21.75">
      <c r="A32" s="131" t="s">
        <v>263</v>
      </c>
      <c r="B32" s="121"/>
      <c r="C32" s="122"/>
      <c r="D32" s="122"/>
      <c r="E32" s="123"/>
      <c r="F32" s="123"/>
      <c r="G32" s="123"/>
      <c r="H32" s="123"/>
      <c r="I32" s="130"/>
    </row>
    <row r="33" spans="1:9" ht="21.75">
      <c r="A33" s="131" t="s">
        <v>264</v>
      </c>
      <c r="B33" s="121"/>
      <c r="C33" s="122"/>
      <c r="D33" s="122"/>
      <c r="E33" s="123"/>
      <c r="F33" s="123"/>
      <c r="G33" s="123"/>
      <c r="H33" s="123"/>
      <c r="I33" s="133"/>
    </row>
    <row r="34" spans="1:9" ht="21.75">
      <c r="A34" s="131" t="s">
        <v>265</v>
      </c>
      <c r="B34" s="121"/>
      <c r="C34" s="122"/>
      <c r="D34" s="122"/>
      <c r="E34" s="123"/>
      <c r="F34" s="123"/>
      <c r="G34" s="123"/>
      <c r="H34" s="123"/>
      <c r="I34" s="133"/>
    </row>
    <row r="35" spans="1:9" ht="21.75">
      <c r="A35" s="131" t="s">
        <v>266</v>
      </c>
      <c r="B35" s="121"/>
      <c r="C35" s="122"/>
      <c r="D35" s="122"/>
      <c r="E35" s="123"/>
      <c r="F35" s="123"/>
      <c r="G35" s="123"/>
      <c r="H35" s="123"/>
      <c r="I35" s="133"/>
    </row>
    <row r="36" spans="1:9" ht="21.75">
      <c r="A36" s="131" t="s">
        <v>267</v>
      </c>
      <c r="B36" s="121"/>
      <c r="C36" s="122"/>
      <c r="D36" s="122"/>
      <c r="E36" s="123"/>
      <c r="F36" s="123"/>
      <c r="G36" s="123"/>
      <c r="H36" s="123"/>
      <c r="I36" s="133"/>
    </row>
    <row r="37" spans="1:9" ht="21.75">
      <c r="A37" s="131" t="s">
        <v>268</v>
      </c>
      <c r="B37" s="121"/>
      <c r="C37" s="122"/>
      <c r="D37" s="122"/>
      <c r="E37" s="123"/>
      <c r="F37" s="123"/>
      <c r="G37" s="123"/>
      <c r="H37" s="123"/>
      <c r="I37" s="133"/>
    </row>
    <row r="38" spans="1:9" ht="22.5" thickBot="1">
      <c r="A38" s="134" t="s">
        <v>269</v>
      </c>
      <c r="B38" s="135"/>
      <c r="C38" s="136"/>
      <c r="D38" s="136"/>
      <c r="E38" s="137"/>
      <c r="F38" s="137"/>
      <c r="G38" s="137"/>
      <c r="H38" s="137"/>
      <c r="I38" s="138"/>
    </row>
  </sheetData>
  <mergeCells count="12">
    <mergeCell ref="F26:I26"/>
    <mergeCell ref="B27:I27"/>
    <mergeCell ref="F29:I29"/>
    <mergeCell ref="F31:I31"/>
    <mergeCell ref="A2:I2"/>
    <mergeCell ref="A6:A7"/>
    <mergeCell ref="B6:B7"/>
    <mergeCell ref="C6:C7"/>
    <mergeCell ref="D6:D7"/>
    <mergeCell ref="E6:F7"/>
    <mergeCell ref="G6:H7"/>
    <mergeCell ref="I6:I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25">
      <selection activeCell="C27" sqref="A27:IV36"/>
    </sheetView>
  </sheetViews>
  <sheetFormatPr defaultColWidth="9.140625" defaultRowHeight="21.75"/>
  <cols>
    <col min="2" max="2" width="38.28125" style="0" customWidth="1"/>
    <col min="5" max="5" width="12.8515625" style="0" bestFit="1" customWidth="1"/>
    <col min="6" max="6" width="9.8515625" style="0" bestFit="1" customWidth="1"/>
    <col min="9" max="9" width="14.28125" style="0" customWidth="1"/>
    <col min="12" max="12" width="10.00390625" style="0" bestFit="1" customWidth="1"/>
  </cols>
  <sheetData>
    <row r="1" spans="1:9" ht="26.25">
      <c r="A1" s="139" t="s">
        <v>142</v>
      </c>
      <c r="B1" s="139"/>
      <c r="C1" s="139"/>
      <c r="D1" s="139"/>
      <c r="E1" s="139"/>
      <c r="F1" s="139"/>
      <c r="G1" s="139"/>
      <c r="H1" s="139"/>
      <c r="I1" s="139"/>
    </row>
    <row r="2" spans="1:9" ht="21.75">
      <c r="A2" s="140"/>
      <c r="B2" s="140"/>
      <c r="C2" s="140"/>
      <c r="D2" s="140"/>
      <c r="E2" s="140"/>
      <c r="F2" s="140"/>
      <c r="G2" s="140"/>
      <c r="H2" s="140"/>
      <c r="I2" s="140"/>
    </row>
    <row r="3" spans="1:9" ht="21.75">
      <c r="A3" s="111" t="s">
        <v>143</v>
      </c>
      <c r="B3" s="111" t="s">
        <v>16</v>
      </c>
      <c r="C3" s="113" t="s">
        <v>144</v>
      </c>
      <c r="D3" s="113"/>
      <c r="E3" s="171" t="s">
        <v>145</v>
      </c>
      <c r="F3" s="171"/>
      <c r="G3" s="171" t="s">
        <v>146</v>
      </c>
      <c r="H3" s="171"/>
      <c r="I3" s="73" t="s">
        <v>147</v>
      </c>
    </row>
    <row r="4" spans="1:9" ht="21.75">
      <c r="A4" s="112"/>
      <c r="B4" s="112"/>
      <c r="C4" s="71" t="s">
        <v>3</v>
      </c>
      <c r="D4" s="71" t="s">
        <v>148</v>
      </c>
      <c r="E4" s="72" t="s">
        <v>149</v>
      </c>
      <c r="F4" s="72" t="s">
        <v>150</v>
      </c>
      <c r="G4" s="72" t="s">
        <v>149</v>
      </c>
      <c r="H4" s="72" t="s">
        <v>150</v>
      </c>
      <c r="I4" s="74" t="s">
        <v>151</v>
      </c>
    </row>
    <row r="5" spans="1:9" ht="21.75">
      <c r="A5" s="75"/>
      <c r="B5" s="90" t="s">
        <v>152</v>
      </c>
      <c r="C5" s="76"/>
      <c r="D5" s="76"/>
      <c r="E5" s="77"/>
      <c r="F5" s="77"/>
      <c r="G5" s="77"/>
      <c r="H5" s="77"/>
      <c r="I5" s="77"/>
    </row>
    <row r="6" spans="1:9" ht="21.75">
      <c r="A6" s="78">
        <v>1</v>
      </c>
      <c r="B6" s="79" t="s">
        <v>153</v>
      </c>
      <c r="C6" s="80">
        <v>1</v>
      </c>
      <c r="D6" s="78" t="s">
        <v>154</v>
      </c>
      <c r="E6" s="80"/>
      <c r="F6" s="80">
        <v>0</v>
      </c>
      <c r="G6" s="80">
        <v>25000</v>
      </c>
      <c r="H6" s="80">
        <v>25000</v>
      </c>
      <c r="I6" s="80">
        <v>25000</v>
      </c>
    </row>
    <row r="7" spans="1:9" ht="21.75">
      <c r="A7" s="78">
        <v>2</v>
      </c>
      <c r="B7" s="79" t="s">
        <v>155</v>
      </c>
      <c r="C7" s="80">
        <v>35</v>
      </c>
      <c r="D7" s="78" t="s">
        <v>156</v>
      </c>
      <c r="E7" s="80">
        <v>3600</v>
      </c>
      <c r="F7" s="80">
        <v>126000</v>
      </c>
      <c r="G7" s="80">
        <v>870</v>
      </c>
      <c r="H7" s="80">
        <v>30450</v>
      </c>
      <c r="I7" s="80">
        <v>156450</v>
      </c>
    </row>
    <row r="8" spans="1:12" ht="21.75">
      <c r="A8" s="78">
        <v>3</v>
      </c>
      <c r="B8" s="79" t="s">
        <v>157</v>
      </c>
      <c r="C8" s="80">
        <v>4.096</v>
      </c>
      <c r="D8" s="78" t="s">
        <v>111</v>
      </c>
      <c r="E8" s="80">
        <v>320</v>
      </c>
      <c r="F8" s="80">
        <f>E8*C8</f>
        <v>1310.72</v>
      </c>
      <c r="G8" s="80">
        <v>65</v>
      </c>
      <c r="H8" s="80">
        <f>G8*C8</f>
        <v>266.24</v>
      </c>
      <c r="I8" s="80">
        <f>H8+F8</f>
        <v>1576.96</v>
      </c>
      <c r="L8" s="141"/>
    </row>
    <row r="9" spans="1:9" ht="21.75">
      <c r="A9" s="78">
        <v>4</v>
      </c>
      <c r="B9" s="79" t="s">
        <v>158</v>
      </c>
      <c r="C9" s="80">
        <v>2.048</v>
      </c>
      <c r="D9" s="78" t="s">
        <v>111</v>
      </c>
      <c r="E9" s="80">
        <v>1450</v>
      </c>
      <c r="F9" s="80">
        <f>E9*C9</f>
        <v>2969.6</v>
      </c>
      <c r="G9" s="80">
        <v>300</v>
      </c>
      <c r="H9" s="80">
        <f>G9*C9</f>
        <v>614.4</v>
      </c>
      <c r="I9" s="80">
        <f>H9+F9</f>
        <v>3584</v>
      </c>
    </row>
    <row r="10" spans="1:9" ht="21.75">
      <c r="A10" s="78">
        <v>5</v>
      </c>
      <c r="B10" s="79" t="s">
        <v>159</v>
      </c>
      <c r="C10" s="80">
        <v>4.772</v>
      </c>
      <c r="D10" s="78" t="s">
        <v>111</v>
      </c>
      <c r="E10" s="80">
        <v>2250</v>
      </c>
      <c r="F10" s="80">
        <f>E10*C10</f>
        <v>10737</v>
      </c>
      <c r="G10" s="80">
        <v>300</v>
      </c>
      <c r="H10" s="80">
        <f>G10*C10</f>
        <v>1431.6000000000001</v>
      </c>
      <c r="I10" s="80">
        <f>H10+F10</f>
        <v>12168.6</v>
      </c>
    </row>
    <row r="11" spans="1:10" ht="21.75">
      <c r="A11" s="78">
        <v>6</v>
      </c>
      <c r="B11" s="79" t="s">
        <v>160</v>
      </c>
      <c r="C11" s="80">
        <v>453.4054</v>
      </c>
      <c r="D11" s="78" t="s">
        <v>112</v>
      </c>
      <c r="E11" s="80">
        <v>26</v>
      </c>
      <c r="F11" s="80">
        <v>212081.558</v>
      </c>
      <c r="G11" s="80">
        <v>4</v>
      </c>
      <c r="H11" s="80">
        <v>32627.931999999997</v>
      </c>
      <c r="I11" s="80">
        <v>244709.49</v>
      </c>
      <c r="J11" s="5"/>
    </row>
    <row r="12" spans="1:9" ht="21.75">
      <c r="A12" s="78">
        <v>7</v>
      </c>
      <c r="B12" s="79" t="s">
        <v>161</v>
      </c>
      <c r="C12" s="3">
        <f>1658.676+16.1676</f>
        <v>1674.8436</v>
      </c>
      <c r="D12" s="78" t="s">
        <v>112</v>
      </c>
      <c r="E12" s="80">
        <v>26</v>
      </c>
      <c r="F12" s="80">
        <f>C12*E12</f>
        <v>43545.9336</v>
      </c>
      <c r="G12" s="80">
        <v>4</v>
      </c>
      <c r="H12" s="80">
        <f>G12*C12</f>
        <v>6699.3744</v>
      </c>
      <c r="I12" s="80">
        <f>H12+F12</f>
        <v>50245.308</v>
      </c>
    </row>
    <row r="13" spans="1:9" ht="21.75">
      <c r="A13" s="78">
        <v>8</v>
      </c>
      <c r="B13" s="79" t="s">
        <v>162</v>
      </c>
      <c r="C13" s="80">
        <f>คาน!L29+บันได!F20+ฐานราก!K6+'เสา-เสาตอม่อ'!L9</f>
        <v>1856.0088</v>
      </c>
      <c r="D13" s="78" t="s">
        <v>112</v>
      </c>
      <c r="E13" s="80">
        <v>25</v>
      </c>
      <c r="F13" s="80">
        <v>32554.08</v>
      </c>
      <c r="G13" s="80">
        <v>4</v>
      </c>
      <c r="H13" s="80">
        <v>5208.6528</v>
      </c>
      <c r="I13" s="80">
        <v>37762.7328</v>
      </c>
    </row>
    <row r="14" spans="1:9" ht="21.75">
      <c r="A14" s="78">
        <v>9</v>
      </c>
      <c r="B14" s="79" t="s">
        <v>163</v>
      </c>
      <c r="C14" s="80">
        <v>197.62201199999996</v>
      </c>
      <c r="D14" s="78" t="s">
        <v>112</v>
      </c>
      <c r="E14" s="80">
        <v>40</v>
      </c>
      <c r="F14" s="80">
        <f>E14*C14</f>
        <v>7904.880479999998</v>
      </c>
      <c r="G14" s="80">
        <v>4</v>
      </c>
      <c r="H14" s="80">
        <f>G14*C14</f>
        <v>790.4880479999998</v>
      </c>
      <c r="I14" s="80">
        <f>H14+F14</f>
        <v>8695.368527999997</v>
      </c>
    </row>
    <row r="15" spans="1:9" ht="21.75">
      <c r="A15" s="78">
        <v>10</v>
      </c>
      <c r="B15" s="79" t="s">
        <v>164</v>
      </c>
      <c r="C15" s="80">
        <f>คาน!G29+บันได!E20+ฐานราก!G6+'เสา-เสาตอม่อ'!G9</f>
        <v>379.26</v>
      </c>
      <c r="D15" s="78" t="s">
        <v>113</v>
      </c>
      <c r="E15" s="80">
        <v>40</v>
      </c>
      <c r="F15" s="80">
        <f>E15*C15</f>
        <v>15170.4</v>
      </c>
      <c r="G15" s="80">
        <v>85</v>
      </c>
      <c r="H15" s="80">
        <f>G15*C15</f>
        <v>32237.1</v>
      </c>
      <c r="I15" s="80">
        <f>H15+F15</f>
        <v>47407.5</v>
      </c>
    </row>
    <row r="16" spans="1:9" ht="21.75">
      <c r="A16" s="78">
        <v>11</v>
      </c>
      <c r="B16" s="79" t="s">
        <v>165</v>
      </c>
      <c r="C16" s="80">
        <v>3559.9</v>
      </c>
      <c r="D16" s="78" t="s">
        <v>112</v>
      </c>
      <c r="E16" s="80">
        <v>45</v>
      </c>
      <c r="F16" s="80">
        <v>160195.5</v>
      </c>
      <c r="G16" s="80"/>
      <c r="H16" s="80">
        <v>0</v>
      </c>
      <c r="I16" s="80">
        <v>160195.5</v>
      </c>
    </row>
    <row r="17" spans="1:9" ht="21.75">
      <c r="A17" s="78">
        <v>12</v>
      </c>
      <c r="B17" s="79" t="s">
        <v>166</v>
      </c>
      <c r="C17" s="80">
        <v>102.28</v>
      </c>
      <c r="D17" s="78" t="s">
        <v>113</v>
      </c>
      <c r="E17" s="80">
        <v>480</v>
      </c>
      <c r="F17" s="80">
        <v>49094.4</v>
      </c>
      <c r="G17" s="80">
        <v>45</v>
      </c>
      <c r="H17" s="80">
        <v>4602.6</v>
      </c>
      <c r="I17" s="80">
        <v>53697</v>
      </c>
    </row>
    <row r="18" spans="1:9" ht="21.75">
      <c r="A18" s="78"/>
      <c r="B18" s="79"/>
      <c r="C18" s="80"/>
      <c r="D18" s="78"/>
      <c r="E18" s="80"/>
      <c r="F18" s="80"/>
      <c r="G18" s="80"/>
      <c r="H18" s="80"/>
      <c r="I18" s="80"/>
    </row>
    <row r="19" spans="1:9" ht="21.75">
      <c r="A19" s="78"/>
      <c r="B19" s="81" t="s">
        <v>169</v>
      </c>
      <c r="C19" s="80"/>
      <c r="D19" s="78"/>
      <c r="E19" s="80"/>
      <c r="F19" s="80"/>
      <c r="G19" s="80"/>
      <c r="H19" s="80"/>
      <c r="I19" s="80"/>
    </row>
    <row r="20" spans="1:9" ht="21.75">
      <c r="A20" s="78"/>
      <c r="B20" s="79" t="s">
        <v>170</v>
      </c>
      <c r="C20" s="80"/>
      <c r="D20" s="78"/>
      <c r="E20" s="80"/>
      <c r="F20" s="80"/>
      <c r="G20" s="80"/>
      <c r="H20" s="80"/>
      <c r="I20" s="80"/>
    </row>
    <row r="21" spans="1:9" ht="21.75">
      <c r="A21" s="78"/>
      <c r="B21" s="79"/>
      <c r="C21" s="80"/>
      <c r="D21" s="78"/>
      <c r="E21" s="80"/>
      <c r="F21" s="80"/>
      <c r="G21" s="80"/>
      <c r="H21" s="80"/>
      <c r="I21" s="80"/>
    </row>
    <row r="22" spans="1:9" ht="21.75">
      <c r="A22" s="78"/>
      <c r="B22" s="79"/>
      <c r="C22" s="80"/>
      <c r="D22" s="78"/>
      <c r="E22" s="80"/>
      <c r="F22" s="80"/>
      <c r="G22" s="80"/>
      <c r="H22" s="80"/>
      <c r="I22" s="80"/>
    </row>
    <row r="23" spans="1:9" ht="21.75">
      <c r="A23" s="82"/>
      <c r="B23" s="83"/>
      <c r="C23" s="84"/>
      <c r="D23" s="85"/>
      <c r="E23" s="86"/>
      <c r="F23" s="86"/>
      <c r="G23" s="86"/>
      <c r="H23" s="86"/>
      <c r="I23" s="84"/>
    </row>
    <row r="24" spans="1:9" ht="21.75">
      <c r="A24" s="87"/>
      <c r="B24" s="91" t="s">
        <v>171</v>
      </c>
      <c r="C24" s="88"/>
      <c r="D24" s="87"/>
      <c r="E24" s="88"/>
      <c r="F24" s="89">
        <v>2463058.0728800003</v>
      </c>
      <c r="G24" s="89"/>
      <c r="H24" s="89">
        <v>716170.0824000001</v>
      </c>
      <c r="I24" s="89">
        <f>I6+I7+I8+I9+I10+I11+I12+I13+I14+I15+I16+I17</f>
        <v>801492.459328</v>
      </c>
    </row>
    <row r="25" spans="1:9" ht="26.25">
      <c r="A25" s="139" t="s">
        <v>142</v>
      </c>
      <c r="B25" s="139"/>
      <c r="C25" s="139"/>
      <c r="D25" s="139"/>
      <c r="E25" s="139"/>
      <c r="F25" s="139"/>
      <c r="G25" s="139"/>
      <c r="H25" s="139"/>
      <c r="I25" s="139"/>
    </row>
    <row r="26" spans="1:9" ht="21.75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21.75">
      <c r="A27" s="111" t="s">
        <v>143</v>
      </c>
      <c r="B27" s="111" t="s">
        <v>16</v>
      </c>
      <c r="C27" s="113" t="s">
        <v>144</v>
      </c>
      <c r="D27" s="113"/>
      <c r="E27" s="171" t="s">
        <v>145</v>
      </c>
      <c r="F27" s="171"/>
      <c r="G27" s="171" t="s">
        <v>146</v>
      </c>
      <c r="H27" s="171"/>
      <c r="I27" s="73" t="s">
        <v>147</v>
      </c>
    </row>
    <row r="28" spans="1:9" ht="21.75">
      <c r="A28" s="112"/>
      <c r="B28" s="112"/>
      <c r="C28" s="71" t="s">
        <v>3</v>
      </c>
      <c r="D28" s="71" t="s">
        <v>148</v>
      </c>
      <c r="E28" s="72" t="s">
        <v>149</v>
      </c>
      <c r="F28" s="72" t="s">
        <v>150</v>
      </c>
      <c r="G28" s="72" t="s">
        <v>149</v>
      </c>
      <c r="H28" s="72" t="s">
        <v>150</v>
      </c>
      <c r="I28" s="74" t="s">
        <v>151</v>
      </c>
    </row>
    <row r="29" spans="1:9" ht="21.75">
      <c r="A29" s="87"/>
      <c r="B29" s="96" t="s">
        <v>172</v>
      </c>
      <c r="C29" s="52"/>
      <c r="D29" s="52"/>
      <c r="E29" s="88"/>
      <c r="F29" s="88"/>
      <c r="G29" s="88"/>
      <c r="H29" s="88"/>
      <c r="I29" s="88"/>
    </row>
    <row r="30" spans="1:9" ht="21.75">
      <c r="A30" s="87">
        <v>1</v>
      </c>
      <c r="B30" s="52" t="s">
        <v>228</v>
      </c>
      <c r="C30" s="88">
        <v>192.5</v>
      </c>
      <c r="D30" s="87" t="s">
        <v>167</v>
      </c>
      <c r="E30" s="88">
        <v>95</v>
      </c>
      <c r="F30" s="88">
        <f>E30*C30</f>
        <v>18287.5</v>
      </c>
      <c r="G30" s="88"/>
      <c r="H30" s="88">
        <v>0</v>
      </c>
      <c r="I30" s="88">
        <f>F30</f>
        <v>18287.5</v>
      </c>
    </row>
    <row r="31" spans="1:9" ht="21.75">
      <c r="A31" s="87">
        <v>2</v>
      </c>
      <c r="B31" s="52" t="s">
        <v>224</v>
      </c>
      <c r="C31" s="88">
        <v>51.47</v>
      </c>
      <c r="D31" s="87" t="s">
        <v>167</v>
      </c>
      <c r="E31" s="88">
        <v>120</v>
      </c>
      <c r="F31" s="88">
        <f>E31*C31</f>
        <v>6176.4</v>
      </c>
      <c r="G31" s="88"/>
      <c r="H31" s="88">
        <v>0</v>
      </c>
      <c r="I31" s="88">
        <f>F31</f>
        <v>6176.4</v>
      </c>
    </row>
    <row r="32" spans="1:9" ht="21.75">
      <c r="A32" s="87">
        <v>3</v>
      </c>
      <c r="B32" s="52" t="s">
        <v>173</v>
      </c>
      <c r="C32" s="88">
        <v>197.31</v>
      </c>
      <c r="D32" s="87" t="s">
        <v>113</v>
      </c>
      <c r="E32" s="88">
        <v>115</v>
      </c>
      <c r="F32" s="88">
        <f>E32*C32</f>
        <v>22690.65</v>
      </c>
      <c r="G32" s="88">
        <v>35</v>
      </c>
      <c r="H32" s="88">
        <f>G32*C32</f>
        <v>6905.85</v>
      </c>
      <c r="I32" s="88">
        <f>H32+F32</f>
        <v>29596.5</v>
      </c>
    </row>
    <row r="33" spans="1:9" ht="21.75">
      <c r="A33" s="87">
        <v>4</v>
      </c>
      <c r="B33" s="52" t="s">
        <v>174</v>
      </c>
      <c r="C33" s="88">
        <v>197.31</v>
      </c>
      <c r="D33" s="87" t="s">
        <v>113</v>
      </c>
      <c r="E33" s="174" t="s">
        <v>175</v>
      </c>
      <c r="F33" s="174"/>
      <c r="G33" s="174"/>
      <c r="H33" s="174"/>
      <c r="I33" s="174"/>
    </row>
    <row r="34" spans="1:9" ht="21.75">
      <c r="A34" s="87">
        <v>5</v>
      </c>
      <c r="B34" s="52" t="s">
        <v>45</v>
      </c>
      <c r="C34" s="88">
        <v>105</v>
      </c>
      <c r="D34" s="87" t="s">
        <v>167</v>
      </c>
      <c r="E34" s="88">
        <v>250</v>
      </c>
      <c r="F34" s="88">
        <f>E34*C34</f>
        <v>26250</v>
      </c>
      <c r="G34" s="88">
        <v>60</v>
      </c>
      <c r="H34" s="88">
        <f>G34*C34</f>
        <v>6300</v>
      </c>
      <c r="I34" s="88">
        <f>H34+F34</f>
        <v>32550</v>
      </c>
    </row>
    <row r="35" spans="1:9" ht="21.75">
      <c r="A35" s="87"/>
      <c r="B35" s="52"/>
      <c r="C35" s="88"/>
      <c r="D35" s="87"/>
      <c r="E35" s="88"/>
      <c r="F35" s="88"/>
      <c r="G35" s="88"/>
      <c r="H35" s="88"/>
      <c r="I35" s="88"/>
    </row>
    <row r="36" spans="1:9" ht="21.75">
      <c r="A36" s="87"/>
      <c r="B36" s="52"/>
      <c r="C36" s="88"/>
      <c r="D36" s="87"/>
      <c r="E36" s="88"/>
      <c r="F36" s="88"/>
      <c r="G36" s="88"/>
      <c r="H36" s="88"/>
      <c r="I36" s="88"/>
    </row>
    <row r="37" spans="1:9" ht="21.75">
      <c r="A37" s="87"/>
      <c r="B37" s="91" t="s">
        <v>176</v>
      </c>
      <c r="C37" s="88"/>
      <c r="D37" s="87"/>
      <c r="E37" s="88"/>
      <c r="F37" s="89">
        <f>F30+F31+F32+F34</f>
        <v>73404.55</v>
      </c>
      <c r="G37" s="89"/>
      <c r="H37" s="89">
        <f>H32+H34</f>
        <v>13205.85</v>
      </c>
      <c r="I37" s="89">
        <f>I30+I31+I32+I34</f>
        <v>86610.4</v>
      </c>
    </row>
    <row r="38" spans="1:9" ht="21.75">
      <c r="A38" s="87"/>
      <c r="B38" s="97" t="s">
        <v>177</v>
      </c>
      <c r="C38" s="88"/>
      <c r="D38" s="87"/>
      <c r="E38" s="88"/>
      <c r="F38" s="88">
        <v>0</v>
      </c>
      <c r="G38" s="88"/>
      <c r="H38" s="88">
        <v>0</v>
      </c>
      <c r="I38" s="88">
        <v>0</v>
      </c>
    </row>
    <row r="39" spans="1:9" ht="21.75">
      <c r="A39" s="87">
        <v>1</v>
      </c>
      <c r="B39" s="87" t="s">
        <v>84</v>
      </c>
      <c r="C39" s="92" t="s">
        <v>84</v>
      </c>
      <c r="D39" s="87" t="s">
        <v>84</v>
      </c>
      <c r="E39" s="92" t="s">
        <v>84</v>
      </c>
      <c r="F39" s="92" t="s">
        <v>84</v>
      </c>
      <c r="G39" s="92" t="s">
        <v>84</v>
      </c>
      <c r="H39" s="92" t="s">
        <v>84</v>
      </c>
      <c r="I39" s="92" t="s">
        <v>84</v>
      </c>
    </row>
    <row r="40" spans="1:9" ht="21.75">
      <c r="A40" s="87">
        <v>2</v>
      </c>
      <c r="B40" s="87" t="s">
        <v>84</v>
      </c>
      <c r="C40" s="92" t="s">
        <v>84</v>
      </c>
      <c r="D40" s="87" t="s">
        <v>84</v>
      </c>
      <c r="E40" s="92" t="s">
        <v>84</v>
      </c>
      <c r="F40" s="92" t="s">
        <v>84</v>
      </c>
      <c r="G40" s="92" t="s">
        <v>84</v>
      </c>
      <c r="H40" s="92" t="s">
        <v>84</v>
      </c>
      <c r="I40" s="92" t="s">
        <v>84</v>
      </c>
    </row>
    <row r="41" spans="1:9" ht="21.75">
      <c r="A41" s="87">
        <v>3</v>
      </c>
      <c r="B41" s="87" t="s">
        <v>84</v>
      </c>
      <c r="C41" s="92" t="s">
        <v>84</v>
      </c>
      <c r="D41" s="87" t="s">
        <v>84</v>
      </c>
      <c r="E41" s="92" t="s">
        <v>84</v>
      </c>
      <c r="F41" s="92" t="s">
        <v>84</v>
      </c>
      <c r="G41" s="92" t="s">
        <v>84</v>
      </c>
      <c r="H41" s="92" t="s">
        <v>84</v>
      </c>
      <c r="I41" s="92" t="s">
        <v>84</v>
      </c>
    </row>
    <row r="42" spans="1:9" ht="21.75">
      <c r="A42" s="87"/>
      <c r="B42" s="52"/>
      <c r="C42" s="88"/>
      <c r="D42" s="87"/>
      <c r="E42" s="88"/>
      <c r="F42" s="88"/>
      <c r="G42" s="88"/>
      <c r="H42" s="88"/>
      <c r="I42" s="88"/>
    </row>
    <row r="43" spans="1:9" ht="21.75">
      <c r="A43" s="87"/>
      <c r="B43" s="98" t="s">
        <v>229</v>
      </c>
      <c r="C43" s="88"/>
      <c r="D43" s="87"/>
      <c r="E43" s="88"/>
      <c r="F43" s="88"/>
      <c r="G43" s="88"/>
      <c r="H43" s="88"/>
      <c r="I43" s="88"/>
    </row>
    <row r="44" spans="1:9" ht="21.75">
      <c r="A44" s="87"/>
      <c r="B44" s="99" t="s">
        <v>178</v>
      </c>
      <c r="C44" s="88"/>
      <c r="D44" s="87"/>
      <c r="E44" s="88"/>
      <c r="F44" s="89"/>
      <c r="G44" s="89"/>
      <c r="H44" s="89"/>
      <c r="I44" s="89"/>
    </row>
    <row r="45" spans="1:9" ht="21.75">
      <c r="A45" s="75"/>
      <c r="B45" s="90" t="s">
        <v>179</v>
      </c>
      <c r="C45" s="76"/>
      <c r="D45" s="76"/>
      <c r="E45" s="77"/>
      <c r="F45" s="77"/>
      <c r="G45" s="77"/>
      <c r="H45" s="77"/>
      <c r="I45" s="77"/>
    </row>
    <row r="46" spans="1:9" ht="21.75">
      <c r="A46" s="78">
        <v>1</v>
      </c>
      <c r="B46" s="79" t="s">
        <v>225</v>
      </c>
      <c r="C46" s="3">
        <v>545.1</v>
      </c>
      <c r="D46" s="78" t="s">
        <v>113</v>
      </c>
      <c r="E46" s="80">
        <v>175</v>
      </c>
      <c r="F46" s="80">
        <f>E46*C46</f>
        <v>95392.5</v>
      </c>
      <c r="G46" s="80">
        <v>60</v>
      </c>
      <c r="H46" s="80">
        <f>G46*C46</f>
        <v>32706</v>
      </c>
      <c r="I46" s="80">
        <f>H46+F46</f>
        <v>128098.5</v>
      </c>
    </row>
    <row r="47" spans="1:9" ht="21.75">
      <c r="A47" s="78">
        <v>2</v>
      </c>
      <c r="B47" s="79" t="s">
        <v>226</v>
      </c>
      <c r="C47" s="3">
        <v>109.1</v>
      </c>
      <c r="D47" s="78" t="s">
        <v>113</v>
      </c>
      <c r="E47" s="80">
        <v>55</v>
      </c>
      <c r="F47" s="80">
        <f>E47*C47</f>
        <v>6000.5</v>
      </c>
      <c r="G47" s="80">
        <v>60</v>
      </c>
      <c r="H47" s="80">
        <f>G47*C47</f>
        <v>6546</v>
      </c>
      <c r="I47" s="80">
        <f>H47+F47</f>
        <v>12546.5</v>
      </c>
    </row>
    <row r="48" spans="1:9" ht="21.75">
      <c r="A48" s="78">
        <v>3</v>
      </c>
      <c r="B48" s="52" t="s">
        <v>227</v>
      </c>
      <c r="C48" s="3">
        <v>22.9</v>
      </c>
      <c r="D48" s="78" t="s">
        <v>113</v>
      </c>
      <c r="E48" s="80">
        <v>380</v>
      </c>
      <c r="F48" s="80">
        <f>E48*C48</f>
        <v>8702</v>
      </c>
      <c r="G48" s="80">
        <v>160</v>
      </c>
      <c r="H48" s="80">
        <f>G48*C48</f>
        <v>3664</v>
      </c>
      <c r="I48" s="80">
        <f>H48+F48</f>
        <v>12366</v>
      </c>
    </row>
    <row r="49" spans="1:9" ht="21.75">
      <c r="A49" s="78"/>
      <c r="B49" s="93"/>
      <c r="C49" s="80"/>
      <c r="D49" s="94"/>
      <c r="E49" s="95"/>
      <c r="F49" s="95"/>
      <c r="G49" s="95"/>
      <c r="H49" s="95"/>
      <c r="I49" s="95"/>
    </row>
    <row r="50" spans="1:9" ht="21.75">
      <c r="A50" s="87"/>
      <c r="B50" s="91" t="s">
        <v>180</v>
      </c>
      <c r="C50" s="88"/>
      <c r="D50" s="87"/>
      <c r="E50" s="88"/>
      <c r="F50" s="89">
        <f>F46+F47+F48</f>
        <v>110095</v>
      </c>
      <c r="G50" s="89"/>
      <c r="H50" s="89">
        <f>H46+H47+H48</f>
        <v>42916</v>
      </c>
      <c r="I50" s="89">
        <f>I46+I47+I48</f>
        <v>153011</v>
      </c>
    </row>
    <row r="51" spans="1:9" ht="26.25">
      <c r="A51" s="139" t="s">
        <v>230</v>
      </c>
      <c r="B51" s="139"/>
      <c r="C51" s="139"/>
      <c r="D51" s="139"/>
      <c r="E51" s="139"/>
      <c r="F51" s="139"/>
      <c r="G51" s="139"/>
      <c r="H51" s="139"/>
      <c r="I51" s="139"/>
    </row>
    <row r="52" spans="1:9" ht="21.75">
      <c r="A52" s="140"/>
      <c r="B52" s="140"/>
      <c r="C52" s="140"/>
      <c r="D52" s="140"/>
      <c r="E52" s="140"/>
      <c r="F52" s="140"/>
      <c r="G52" s="140"/>
      <c r="H52" s="140"/>
      <c r="I52" s="140"/>
    </row>
    <row r="53" spans="1:9" ht="21.75">
      <c r="A53" s="111" t="s">
        <v>143</v>
      </c>
      <c r="B53" s="111" t="s">
        <v>16</v>
      </c>
      <c r="C53" s="113" t="s">
        <v>144</v>
      </c>
      <c r="D53" s="113"/>
      <c r="E53" s="171" t="s">
        <v>145</v>
      </c>
      <c r="F53" s="171"/>
      <c r="G53" s="171" t="s">
        <v>146</v>
      </c>
      <c r="H53" s="171"/>
      <c r="I53" s="73" t="s">
        <v>147</v>
      </c>
    </row>
    <row r="54" spans="1:9" ht="21.75">
      <c r="A54" s="112"/>
      <c r="B54" s="112"/>
      <c r="C54" s="71" t="s">
        <v>3</v>
      </c>
      <c r="D54" s="71" t="s">
        <v>148</v>
      </c>
      <c r="E54" s="72" t="s">
        <v>149</v>
      </c>
      <c r="F54" s="72" t="s">
        <v>150</v>
      </c>
      <c r="G54" s="72" t="s">
        <v>149</v>
      </c>
      <c r="H54" s="72" t="s">
        <v>150</v>
      </c>
      <c r="I54" s="74" t="s">
        <v>151</v>
      </c>
    </row>
    <row r="55" spans="1:9" ht="21.75">
      <c r="A55" s="87"/>
      <c r="B55" s="96" t="s">
        <v>181</v>
      </c>
      <c r="C55" s="88"/>
      <c r="D55" s="87"/>
      <c r="E55" s="88"/>
      <c r="F55" s="89"/>
      <c r="G55" s="89"/>
      <c r="H55" s="89"/>
      <c r="I55" s="89"/>
    </row>
    <row r="56" spans="1:9" ht="21.75">
      <c r="A56" s="87">
        <v>1</v>
      </c>
      <c r="B56" s="52" t="s">
        <v>7</v>
      </c>
      <c r="C56" s="88">
        <v>148.7</v>
      </c>
      <c r="D56" s="87" t="s">
        <v>113</v>
      </c>
      <c r="E56" s="88">
        <v>200</v>
      </c>
      <c r="F56" s="88">
        <f>E56*C56</f>
        <v>29739.999999999996</v>
      </c>
      <c r="G56" s="88">
        <v>10</v>
      </c>
      <c r="H56" s="88">
        <f>G56*C56</f>
        <v>1487</v>
      </c>
      <c r="I56" s="88">
        <f>H56+F56</f>
        <v>31226.999999999996</v>
      </c>
    </row>
    <row r="57" spans="1:9" ht="21.75">
      <c r="A57" s="87">
        <v>2</v>
      </c>
      <c r="B57" s="52" t="s">
        <v>6</v>
      </c>
      <c r="C57" s="88">
        <v>125.6</v>
      </c>
      <c r="D57" s="87" t="s">
        <v>113</v>
      </c>
      <c r="E57" s="88">
        <v>200</v>
      </c>
      <c r="F57" s="88">
        <f>E57*C57</f>
        <v>25120</v>
      </c>
      <c r="G57" s="88">
        <v>10</v>
      </c>
      <c r="H57" s="88">
        <f>G57*C57</f>
        <v>1256</v>
      </c>
      <c r="I57" s="88">
        <f>H57+F57</f>
        <v>26376</v>
      </c>
    </row>
    <row r="58" spans="1:9" ht="21.75">
      <c r="A58" s="87"/>
      <c r="B58" s="52"/>
      <c r="C58" s="88"/>
      <c r="D58" s="87"/>
      <c r="E58" s="88"/>
      <c r="F58" s="88"/>
      <c r="G58" s="88"/>
      <c r="H58" s="88"/>
      <c r="I58" s="88"/>
    </row>
    <row r="59" spans="1:9" ht="21.75">
      <c r="A59" s="87"/>
      <c r="B59" s="52"/>
      <c r="C59" s="88"/>
      <c r="D59" s="87"/>
      <c r="E59" s="88"/>
      <c r="F59" s="88"/>
      <c r="G59" s="88"/>
      <c r="H59" s="88"/>
      <c r="I59" s="88"/>
    </row>
    <row r="60" spans="1:9" ht="21.75">
      <c r="A60" s="87"/>
      <c r="B60" s="100" t="s">
        <v>169</v>
      </c>
      <c r="C60" s="88"/>
      <c r="D60" s="87"/>
      <c r="E60" s="88"/>
      <c r="F60" s="88"/>
      <c r="G60" s="88"/>
      <c r="H60" s="88"/>
      <c r="I60" s="88"/>
    </row>
    <row r="61" spans="1:9" ht="21.75">
      <c r="A61" s="87"/>
      <c r="B61" s="98" t="s">
        <v>182</v>
      </c>
      <c r="C61" s="88"/>
      <c r="D61" s="87"/>
      <c r="E61" s="88"/>
      <c r="F61" s="88"/>
      <c r="G61" s="88"/>
      <c r="H61" s="88">
        <v>0</v>
      </c>
      <c r="I61" s="88">
        <v>0</v>
      </c>
    </row>
    <row r="62" spans="1:9" ht="21.75">
      <c r="A62" s="87"/>
      <c r="B62" s="91" t="s">
        <v>183</v>
      </c>
      <c r="C62" s="88"/>
      <c r="D62" s="87"/>
      <c r="E62" s="88"/>
      <c r="F62" s="89">
        <f>F56+F57</f>
        <v>54860</v>
      </c>
      <c r="G62" s="89"/>
      <c r="H62" s="89">
        <f>H56+H57</f>
        <v>2743</v>
      </c>
      <c r="I62" s="89">
        <f>I56+I57</f>
        <v>57603</v>
      </c>
    </row>
    <row r="63" spans="1:9" ht="21.75">
      <c r="A63" s="87"/>
      <c r="B63" s="97" t="s">
        <v>184</v>
      </c>
      <c r="C63" s="88"/>
      <c r="D63" s="87"/>
      <c r="E63" s="101"/>
      <c r="F63" s="101"/>
      <c r="G63" s="101"/>
      <c r="H63" s="101"/>
      <c r="I63" s="101"/>
    </row>
    <row r="64" spans="1:9" ht="21.75">
      <c r="A64" s="87">
        <v>1</v>
      </c>
      <c r="B64" s="102" t="s">
        <v>231</v>
      </c>
      <c r="C64" s="88">
        <v>1</v>
      </c>
      <c r="D64" s="87" t="s">
        <v>168</v>
      </c>
      <c r="E64" s="101">
        <v>4000</v>
      </c>
      <c r="F64" s="101">
        <f aca="true" t="shared" si="0" ref="F64:F74">E64*C64</f>
        <v>4000</v>
      </c>
      <c r="G64" s="101">
        <v>250</v>
      </c>
      <c r="H64" s="101">
        <f aca="true" t="shared" si="1" ref="H64:H74">G64*C64</f>
        <v>250</v>
      </c>
      <c r="I64" s="101">
        <f aca="true" t="shared" si="2" ref="I64:I74">H64+F64</f>
        <v>4250</v>
      </c>
    </row>
    <row r="65" spans="1:9" ht="21.75">
      <c r="A65" s="87">
        <v>2</v>
      </c>
      <c r="B65" s="102" t="s">
        <v>232</v>
      </c>
      <c r="C65" s="88">
        <v>6</v>
      </c>
      <c r="D65" s="87" t="s">
        <v>168</v>
      </c>
      <c r="E65" s="101">
        <v>3700</v>
      </c>
      <c r="F65" s="101">
        <f t="shared" si="0"/>
        <v>22200</v>
      </c>
      <c r="G65" s="101">
        <v>250</v>
      </c>
      <c r="H65" s="101">
        <f t="shared" si="1"/>
        <v>1500</v>
      </c>
      <c r="I65" s="101">
        <f t="shared" si="2"/>
        <v>23700</v>
      </c>
    </row>
    <row r="66" spans="1:9" ht="21.75">
      <c r="A66" s="87">
        <v>3</v>
      </c>
      <c r="B66" s="102" t="s">
        <v>233</v>
      </c>
      <c r="C66" s="88">
        <v>7</v>
      </c>
      <c r="D66" s="87" t="s">
        <v>168</v>
      </c>
      <c r="E66" s="101">
        <v>3700</v>
      </c>
      <c r="F66" s="101">
        <f t="shared" si="0"/>
        <v>25900</v>
      </c>
      <c r="G66" s="101">
        <v>250</v>
      </c>
      <c r="H66" s="101">
        <f t="shared" si="1"/>
        <v>1750</v>
      </c>
      <c r="I66" s="101">
        <f t="shared" si="2"/>
        <v>27650</v>
      </c>
    </row>
    <row r="67" spans="1:9" ht="21.75">
      <c r="A67" s="87">
        <v>3</v>
      </c>
      <c r="B67" s="102" t="s">
        <v>234</v>
      </c>
      <c r="C67" s="88">
        <v>5</v>
      </c>
      <c r="D67" s="87" t="s">
        <v>168</v>
      </c>
      <c r="E67" s="101">
        <v>4200</v>
      </c>
      <c r="F67" s="101">
        <f t="shared" si="0"/>
        <v>21000</v>
      </c>
      <c r="G67" s="101">
        <v>250</v>
      </c>
      <c r="H67" s="101">
        <f t="shared" si="1"/>
        <v>1250</v>
      </c>
      <c r="I67" s="101">
        <f t="shared" si="2"/>
        <v>22250</v>
      </c>
    </row>
    <row r="68" spans="1:9" ht="21.75">
      <c r="A68" s="87">
        <v>12</v>
      </c>
      <c r="B68" s="102" t="s">
        <v>235</v>
      </c>
      <c r="C68" s="88">
        <v>4</v>
      </c>
      <c r="D68" s="87" t="s">
        <v>168</v>
      </c>
      <c r="E68" s="101">
        <v>53000</v>
      </c>
      <c r="F68" s="101">
        <f t="shared" si="0"/>
        <v>212000</v>
      </c>
      <c r="G68" s="101">
        <v>250</v>
      </c>
      <c r="H68" s="101">
        <f t="shared" si="1"/>
        <v>1000</v>
      </c>
      <c r="I68" s="101">
        <f t="shared" si="2"/>
        <v>213000</v>
      </c>
    </row>
    <row r="69" spans="1:9" ht="21.75">
      <c r="A69" s="87">
        <v>13</v>
      </c>
      <c r="B69" s="102" t="s">
        <v>236</v>
      </c>
      <c r="C69" s="88">
        <v>2</v>
      </c>
      <c r="D69" s="87" t="s">
        <v>168</v>
      </c>
      <c r="E69" s="88">
        <v>31000</v>
      </c>
      <c r="F69" s="101">
        <f t="shared" si="0"/>
        <v>62000</v>
      </c>
      <c r="G69" s="101">
        <v>250</v>
      </c>
      <c r="H69" s="101">
        <f t="shared" si="1"/>
        <v>500</v>
      </c>
      <c r="I69" s="101">
        <f t="shared" si="2"/>
        <v>62500</v>
      </c>
    </row>
    <row r="70" spans="1:9" ht="21.75">
      <c r="A70" s="87">
        <v>14</v>
      </c>
      <c r="B70" s="102" t="s">
        <v>237</v>
      </c>
      <c r="C70" s="88">
        <v>4</v>
      </c>
      <c r="D70" s="87" t="s">
        <v>168</v>
      </c>
      <c r="E70" s="88">
        <v>27000</v>
      </c>
      <c r="F70" s="101">
        <f t="shared" si="0"/>
        <v>108000</v>
      </c>
      <c r="G70" s="101">
        <v>250</v>
      </c>
      <c r="H70" s="101">
        <f t="shared" si="1"/>
        <v>1000</v>
      </c>
      <c r="I70" s="101">
        <f t="shared" si="2"/>
        <v>109000</v>
      </c>
    </row>
    <row r="71" spans="1:9" ht="21.75">
      <c r="A71" s="87">
        <v>15</v>
      </c>
      <c r="B71" s="102" t="s">
        <v>238</v>
      </c>
      <c r="C71" s="103">
        <v>8</v>
      </c>
      <c r="D71" s="87" t="s">
        <v>168</v>
      </c>
      <c r="E71" s="88">
        <v>2500</v>
      </c>
      <c r="F71" s="88">
        <f t="shared" si="0"/>
        <v>20000</v>
      </c>
      <c r="G71" s="101">
        <v>250</v>
      </c>
      <c r="H71" s="101">
        <f t="shared" si="1"/>
        <v>2000</v>
      </c>
      <c r="I71" s="101">
        <f t="shared" si="2"/>
        <v>22000</v>
      </c>
    </row>
    <row r="72" spans="1:9" ht="21.75">
      <c r="A72" s="87">
        <v>16</v>
      </c>
      <c r="B72" s="102" t="s">
        <v>239</v>
      </c>
      <c r="C72" s="103">
        <v>3</v>
      </c>
      <c r="D72" s="87" t="s">
        <v>168</v>
      </c>
      <c r="E72" s="88">
        <v>2100</v>
      </c>
      <c r="F72" s="88">
        <f t="shared" si="0"/>
        <v>6300</v>
      </c>
      <c r="G72" s="101">
        <v>250</v>
      </c>
      <c r="H72" s="101">
        <f t="shared" si="1"/>
        <v>750</v>
      </c>
      <c r="I72" s="101">
        <f t="shared" si="2"/>
        <v>7050</v>
      </c>
    </row>
    <row r="73" spans="1:9" ht="21.75">
      <c r="A73" s="87">
        <v>17</v>
      </c>
      <c r="B73" s="104" t="s">
        <v>240</v>
      </c>
      <c r="C73" s="88">
        <v>4</v>
      </c>
      <c r="D73" s="87" t="s">
        <v>168</v>
      </c>
      <c r="E73" s="88">
        <v>1800</v>
      </c>
      <c r="F73" s="105">
        <f t="shared" si="0"/>
        <v>7200</v>
      </c>
      <c r="G73" s="105">
        <v>250</v>
      </c>
      <c r="H73" s="105">
        <f t="shared" si="1"/>
        <v>1000</v>
      </c>
      <c r="I73" s="105">
        <f t="shared" si="2"/>
        <v>8200</v>
      </c>
    </row>
    <row r="74" spans="1:9" ht="21.75">
      <c r="A74" s="87">
        <v>18</v>
      </c>
      <c r="B74" s="104" t="s">
        <v>241</v>
      </c>
      <c r="C74" s="88">
        <v>2</v>
      </c>
      <c r="D74" s="87" t="s">
        <v>168</v>
      </c>
      <c r="E74" s="88">
        <v>2000</v>
      </c>
      <c r="F74" s="105">
        <f t="shared" si="0"/>
        <v>4000</v>
      </c>
      <c r="G74" s="105">
        <v>250</v>
      </c>
      <c r="H74" s="105">
        <f t="shared" si="1"/>
        <v>500</v>
      </c>
      <c r="I74" s="105">
        <f t="shared" si="2"/>
        <v>4500</v>
      </c>
    </row>
    <row r="75" spans="1:9" ht="21.75">
      <c r="A75" s="87"/>
      <c r="B75" s="106" t="s">
        <v>185</v>
      </c>
      <c r="C75" s="88"/>
      <c r="D75" s="87"/>
      <c r="E75" s="88"/>
      <c r="F75" s="89">
        <f>F64+F65+F66+F67+F68+F69+F70+F71+F72+F73+F74</f>
        <v>492600</v>
      </c>
      <c r="G75" s="89"/>
      <c r="H75" s="89">
        <f>H64+H65+H67+H66+H68+H69+H70+H71+H72+H73+H74</f>
        <v>11500</v>
      </c>
      <c r="I75" s="89">
        <f>I64+I65+I66+I67+I68+I69+I70+I71+I72+I73+I74</f>
        <v>504100</v>
      </c>
    </row>
    <row r="76" spans="1:9" ht="26.25">
      <c r="A76" s="172" t="s">
        <v>142</v>
      </c>
      <c r="B76" s="172"/>
      <c r="C76" s="172"/>
      <c r="D76" s="172"/>
      <c r="E76" s="172"/>
      <c r="F76" s="172"/>
      <c r="G76" s="172"/>
      <c r="H76" s="172"/>
      <c r="I76" s="172"/>
    </row>
    <row r="77" spans="1:9" ht="21.75">
      <c r="A77" s="173"/>
      <c r="B77" s="173"/>
      <c r="C77" s="173"/>
      <c r="D77" s="173"/>
      <c r="E77" s="173"/>
      <c r="F77" s="173"/>
      <c r="G77" s="173"/>
      <c r="H77" s="173"/>
      <c r="I77" s="173"/>
    </row>
    <row r="78" spans="1:9" ht="21.75">
      <c r="A78" s="175" t="s">
        <v>143</v>
      </c>
      <c r="B78" s="175" t="s">
        <v>16</v>
      </c>
      <c r="C78" s="113" t="s">
        <v>144</v>
      </c>
      <c r="D78" s="113"/>
      <c r="E78" s="171" t="s">
        <v>145</v>
      </c>
      <c r="F78" s="171"/>
      <c r="G78" s="171" t="s">
        <v>146</v>
      </c>
      <c r="H78" s="171"/>
      <c r="I78" s="72" t="s">
        <v>147</v>
      </c>
    </row>
    <row r="79" spans="1:9" ht="21.75">
      <c r="A79" s="175"/>
      <c r="B79" s="175"/>
      <c r="C79" s="71" t="s">
        <v>3</v>
      </c>
      <c r="D79" s="71" t="s">
        <v>148</v>
      </c>
      <c r="E79" s="72" t="s">
        <v>149</v>
      </c>
      <c r="F79" s="72" t="s">
        <v>150</v>
      </c>
      <c r="G79" s="72" t="s">
        <v>149</v>
      </c>
      <c r="H79" s="72" t="s">
        <v>150</v>
      </c>
      <c r="I79" s="72" t="s">
        <v>151</v>
      </c>
    </row>
    <row r="80" spans="1:9" ht="21.75">
      <c r="A80" s="87"/>
      <c r="B80" s="96" t="s">
        <v>186</v>
      </c>
      <c r="C80" s="88"/>
      <c r="D80" s="87"/>
      <c r="E80" s="101"/>
      <c r="F80" s="101"/>
      <c r="G80" s="101"/>
      <c r="H80" s="101"/>
      <c r="I80" s="101"/>
    </row>
    <row r="81" spans="1:9" ht="21.75">
      <c r="A81" s="87">
        <v>1</v>
      </c>
      <c r="B81" s="102" t="s">
        <v>187</v>
      </c>
      <c r="C81" s="88">
        <v>2</v>
      </c>
      <c r="D81" s="87" t="s">
        <v>168</v>
      </c>
      <c r="E81" s="101">
        <v>5140</v>
      </c>
      <c r="F81" s="101">
        <v>10280</v>
      </c>
      <c r="G81" s="101">
        <v>500</v>
      </c>
      <c r="H81" s="101">
        <v>1000</v>
      </c>
      <c r="I81" s="101">
        <v>11280</v>
      </c>
    </row>
    <row r="82" spans="1:9" ht="21.75">
      <c r="A82" s="87">
        <v>2</v>
      </c>
      <c r="B82" s="102" t="s">
        <v>188</v>
      </c>
      <c r="C82" s="88">
        <v>1</v>
      </c>
      <c r="D82" s="87" t="s">
        <v>168</v>
      </c>
      <c r="E82" s="101">
        <v>3500</v>
      </c>
      <c r="F82" s="101">
        <v>3500</v>
      </c>
      <c r="G82" s="101">
        <v>500</v>
      </c>
      <c r="H82" s="101">
        <v>500</v>
      </c>
      <c r="I82" s="101">
        <v>4000</v>
      </c>
    </row>
    <row r="83" spans="1:9" ht="21.75">
      <c r="A83" s="87">
        <v>3</v>
      </c>
      <c r="B83" s="102" t="s">
        <v>189</v>
      </c>
      <c r="C83" s="88">
        <v>3</v>
      </c>
      <c r="D83" s="87" t="s">
        <v>168</v>
      </c>
      <c r="E83" s="101">
        <v>450</v>
      </c>
      <c r="F83" s="101">
        <v>1350</v>
      </c>
      <c r="G83" s="101">
        <v>200</v>
      </c>
      <c r="H83" s="101">
        <v>600</v>
      </c>
      <c r="I83" s="101">
        <v>1950</v>
      </c>
    </row>
    <row r="84" spans="1:9" ht="21.75">
      <c r="A84" s="87">
        <v>4</v>
      </c>
      <c r="B84" s="102" t="s">
        <v>190</v>
      </c>
      <c r="C84" s="88">
        <v>2</v>
      </c>
      <c r="D84" s="87" t="s">
        <v>168</v>
      </c>
      <c r="E84" s="101">
        <v>650</v>
      </c>
      <c r="F84" s="101">
        <v>1300</v>
      </c>
      <c r="G84" s="101">
        <v>500</v>
      </c>
      <c r="H84" s="101">
        <v>1000</v>
      </c>
      <c r="I84" s="101">
        <v>2300</v>
      </c>
    </row>
    <row r="85" spans="1:9" ht="21.75">
      <c r="A85" s="87">
        <v>5</v>
      </c>
      <c r="B85" s="102" t="s">
        <v>191</v>
      </c>
      <c r="C85" s="88">
        <v>1</v>
      </c>
      <c r="D85" s="87" t="s">
        <v>168</v>
      </c>
      <c r="E85" s="101">
        <v>950</v>
      </c>
      <c r="F85" s="101">
        <v>950</v>
      </c>
      <c r="G85" s="101">
        <v>500</v>
      </c>
      <c r="H85" s="101">
        <v>500</v>
      </c>
      <c r="I85" s="101">
        <v>1450</v>
      </c>
    </row>
    <row r="86" spans="1:9" ht="21.75">
      <c r="A86" s="87">
        <v>6</v>
      </c>
      <c r="B86" s="102" t="s">
        <v>192</v>
      </c>
      <c r="C86" s="88">
        <v>5</v>
      </c>
      <c r="D86" s="87" t="s">
        <v>168</v>
      </c>
      <c r="E86" s="101">
        <v>1100</v>
      </c>
      <c r="F86" s="101">
        <v>5500</v>
      </c>
      <c r="G86" s="101"/>
      <c r="H86" s="101">
        <v>0</v>
      </c>
      <c r="I86" s="101">
        <v>5500</v>
      </c>
    </row>
    <row r="87" spans="1:9" ht="21.75">
      <c r="A87" s="87">
        <v>7</v>
      </c>
      <c r="B87" s="102" t="s">
        <v>193</v>
      </c>
      <c r="C87" s="88">
        <v>4</v>
      </c>
      <c r="D87" s="87" t="s">
        <v>168</v>
      </c>
      <c r="E87" s="101">
        <v>175</v>
      </c>
      <c r="F87" s="101">
        <v>700</v>
      </c>
      <c r="G87" s="101"/>
      <c r="H87" s="101">
        <v>0</v>
      </c>
      <c r="I87" s="101">
        <v>700</v>
      </c>
    </row>
    <row r="88" spans="1:9" ht="21.75">
      <c r="A88" s="87">
        <v>8</v>
      </c>
      <c r="B88" s="102" t="s">
        <v>194</v>
      </c>
      <c r="C88" s="88">
        <v>4</v>
      </c>
      <c r="D88" s="87" t="s">
        <v>168</v>
      </c>
      <c r="E88" s="101">
        <v>900</v>
      </c>
      <c r="F88" s="101">
        <v>3600</v>
      </c>
      <c r="G88" s="101"/>
      <c r="H88" s="101">
        <v>0</v>
      </c>
      <c r="I88" s="101">
        <v>3600</v>
      </c>
    </row>
    <row r="89" spans="1:9" ht="21.75">
      <c r="A89" s="87">
        <v>9</v>
      </c>
      <c r="B89" s="102" t="s">
        <v>195</v>
      </c>
      <c r="C89" s="88">
        <v>4</v>
      </c>
      <c r="D89" s="87" t="s">
        <v>168</v>
      </c>
      <c r="E89" s="101">
        <v>290</v>
      </c>
      <c r="F89" s="101">
        <v>1160</v>
      </c>
      <c r="G89" s="101">
        <v>100</v>
      </c>
      <c r="H89" s="101">
        <v>400</v>
      </c>
      <c r="I89" s="101">
        <v>1560</v>
      </c>
    </row>
    <row r="90" spans="1:9" ht="21.75">
      <c r="A90" s="87">
        <v>10</v>
      </c>
      <c r="B90" s="102" t="s">
        <v>196</v>
      </c>
      <c r="C90" s="88">
        <v>1</v>
      </c>
      <c r="D90" s="87" t="s">
        <v>168</v>
      </c>
      <c r="E90" s="101">
        <v>2500</v>
      </c>
      <c r="F90" s="101">
        <v>2500</v>
      </c>
      <c r="G90" s="101">
        <v>300</v>
      </c>
      <c r="H90" s="101">
        <v>300</v>
      </c>
      <c r="I90" s="101">
        <v>2800</v>
      </c>
    </row>
    <row r="91" spans="1:9" ht="21.75">
      <c r="A91" s="87">
        <v>11</v>
      </c>
      <c r="B91" s="102" t="s">
        <v>197</v>
      </c>
      <c r="C91" s="88">
        <v>1</v>
      </c>
      <c r="D91" s="87" t="s">
        <v>168</v>
      </c>
      <c r="E91" s="101">
        <v>2500</v>
      </c>
      <c r="F91" s="101">
        <v>2500</v>
      </c>
      <c r="G91" s="101">
        <v>300</v>
      </c>
      <c r="H91" s="101">
        <v>300</v>
      </c>
      <c r="I91" s="101">
        <v>2800</v>
      </c>
    </row>
    <row r="92" spans="1:9" ht="21.75">
      <c r="A92" s="87">
        <v>12</v>
      </c>
      <c r="B92" s="102" t="s">
        <v>198</v>
      </c>
      <c r="C92" s="88">
        <v>1</v>
      </c>
      <c r="D92" s="87" t="s">
        <v>168</v>
      </c>
      <c r="E92" s="101">
        <v>1750</v>
      </c>
      <c r="F92" s="101">
        <v>1750</v>
      </c>
      <c r="G92" s="101"/>
      <c r="H92" s="101">
        <v>0</v>
      </c>
      <c r="I92" s="101">
        <v>1750</v>
      </c>
    </row>
    <row r="93" spans="1:9" ht="21.75">
      <c r="A93" s="87">
        <v>13</v>
      </c>
      <c r="B93" s="102" t="s">
        <v>199</v>
      </c>
      <c r="C93" s="88">
        <v>3</v>
      </c>
      <c r="D93" s="87" t="s">
        <v>168</v>
      </c>
      <c r="E93" s="101">
        <v>1100</v>
      </c>
      <c r="F93" s="101">
        <v>3300</v>
      </c>
      <c r="G93" s="101"/>
      <c r="H93" s="101">
        <v>0</v>
      </c>
      <c r="I93" s="101">
        <v>3300</v>
      </c>
    </row>
    <row r="94" spans="1:9" ht="21.75">
      <c r="A94" s="87">
        <v>14</v>
      </c>
      <c r="B94" s="102" t="s">
        <v>200</v>
      </c>
      <c r="C94" s="88">
        <v>6</v>
      </c>
      <c r="D94" s="87" t="s">
        <v>168</v>
      </c>
      <c r="E94" s="101">
        <v>290</v>
      </c>
      <c r="F94" s="101">
        <v>1740</v>
      </c>
      <c r="G94" s="101">
        <v>100</v>
      </c>
      <c r="H94" s="101">
        <v>600</v>
      </c>
      <c r="I94" s="101">
        <v>2340</v>
      </c>
    </row>
    <row r="95" spans="1:9" ht="21.75">
      <c r="A95" s="87">
        <v>15</v>
      </c>
      <c r="B95" s="102" t="s">
        <v>201</v>
      </c>
      <c r="C95" s="88">
        <v>3</v>
      </c>
      <c r="D95" s="87" t="s">
        <v>168</v>
      </c>
      <c r="E95" s="101">
        <v>250</v>
      </c>
      <c r="F95" s="101">
        <v>750</v>
      </c>
      <c r="G95" s="101">
        <v>100</v>
      </c>
      <c r="H95" s="101">
        <v>300</v>
      </c>
      <c r="I95" s="101">
        <v>1050</v>
      </c>
    </row>
    <row r="96" spans="1:9" ht="21.75">
      <c r="A96" s="87">
        <v>16</v>
      </c>
      <c r="B96" s="102" t="s">
        <v>202</v>
      </c>
      <c r="C96" s="88">
        <v>3</v>
      </c>
      <c r="D96" s="87" t="s">
        <v>168</v>
      </c>
      <c r="E96" s="101">
        <v>600</v>
      </c>
      <c r="F96" s="101">
        <v>1800</v>
      </c>
      <c r="G96" s="101">
        <v>200</v>
      </c>
      <c r="H96" s="101">
        <v>600</v>
      </c>
      <c r="I96" s="101">
        <v>2400</v>
      </c>
    </row>
    <row r="97" spans="1:9" ht="21.75">
      <c r="A97" s="87">
        <v>17</v>
      </c>
      <c r="B97" s="102" t="s">
        <v>203</v>
      </c>
      <c r="C97" s="88">
        <v>3</v>
      </c>
      <c r="D97" s="87" t="s">
        <v>168</v>
      </c>
      <c r="E97" s="101">
        <v>250</v>
      </c>
      <c r="F97" s="101">
        <v>750</v>
      </c>
      <c r="G97" s="101">
        <v>200</v>
      </c>
      <c r="H97" s="101">
        <v>600</v>
      </c>
      <c r="I97" s="101">
        <v>1350</v>
      </c>
    </row>
    <row r="98" spans="1:9" ht="21.75">
      <c r="A98" s="87">
        <v>18</v>
      </c>
      <c r="B98" s="102" t="s">
        <v>204</v>
      </c>
      <c r="C98" s="88">
        <v>1</v>
      </c>
      <c r="D98" s="87" t="s">
        <v>168</v>
      </c>
      <c r="E98" s="101">
        <v>750</v>
      </c>
      <c r="F98" s="101">
        <v>750</v>
      </c>
      <c r="G98" s="101">
        <v>100</v>
      </c>
      <c r="H98" s="101">
        <v>100</v>
      </c>
      <c r="I98" s="101">
        <v>850</v>
      </c>
    </row>
    <row r="99" spans="1:9" ht="21.75">
      <c r="A99" s="87">
        <v>19</v>
      </c>
      <c r="B99" s="102" t="s">
        <v>205</v>
      </c>
      <c r="C99" s="88">
        <v>1</v>
      </c>
      <c r="D99" s="87" t="s">
        <v>167</v>
      </c>
      <c r="E99" s="101">
        <v>2500</v>
      </c>
      <c r="F99" s="101">
        <v>2500</v>
      </c>
      <c r="G99" s="101">
        <v>750</v>
      </c>
      <c r="H99" s="101">
        <v>750</v>
      </c>
      <c r="I99" s="101">
        <v>3250</v>
      </c>
    </row>
    <row r="100" spans="1:9" ht="21.75">
      <c r="A100" s="87">
        <v>20</v>
      </c>
      <c r="B100" s="102" t="s">
        <v>206</v>
      </c>
      <c r="C100" s="88">
        <v>2</v>
      </c>
      <c r="D100" s="87" t="s">
        <v>168</v>
      </c>
      <c r="E100" s="101">
        <v>9600</v>
      </c>
      <c r="F100" s="101">
        <v>19200</v>
      </c>
      <c r="G100" s="101"/>
      <c r="H100" s="101">
        <v>0</v>
      </c>
      <c r="I100" s="101">
        <v>19200</v>
      </c>
    </row>
    <row r="101" spans="1:9" ht="21.75">
      <c r="A101" s="87">
        <v>21</v>
      </c>
      <c r="B101" s="102" t="s">
        <v>207</v>
      </c>
      <c r="C101" s="88">
        <v>2</v>
      </c>
      <c r="D101" s="87" t="s">
        <v>168</v>
      </c>
      <c r="E101" s="101">
        <v>6000</v>
      </c>
      <c r="F101" s="101">
        <v>12000</v>
      </c>
      <c r="G101" s="101"/>
      <c r="H101" s="101">
        <v>0</v>
      </c>
      <c r="I101" s="101">
        <v>12000</v>
      </c>
    </row>
    <row r="102" spans="1:9" ht="21.75">
      <c r="A102" s="87">
        <v>22</v>
      </c>
      <c r="B102" s="102" t="s">
        <v>208</v>
      </c>
      <c r="C102" s="88">
        <v>3</v>
      </c>
      <c r="D102" s="87" t="s">
        <v>168</v>
      </c>
      <c r="E102" s="101">
        <v>1500</v>
      </c>
      <c r="F102" s="101">
        <v>4500</v>
      </c>
      <c r="G102" s="101">
        <v>200</v>
      </c>
      <c r="H102" s="101">
        <v>600</v>
      </c>
      <c r="I102" s="101">
        <v>5100</v>
      </c>
    </row>
    <row r="103" spans="1:9" ht="21.75">
      <c r="A103" s="87">
        <v>23</v>
      </c>
      <c r="B103" s="52" t="s">
        <v>209</v>
      </c>
      <c r="C103" s="88">
        <v>2</v>
      </c>
      <c r="D103" s="87" t="s">
        <v>210</v>
      </c>
      <c r="E103" s="101">
        <v>8500</v>
      </c>
      <c r="F103" s="101">
        <v>17000</v>
      </c>
      <c r="G103" s="101">
        <v>2000</v>
      </c>
      <c r="H103" s="101">
        <v>4000</v>
      </c>
      <c r="I103" s="101">
        <v>21000</v>
      </c>
    </row>
    <row r="104" spans="1:9" ht="21.75">
      <c r="A104" s="87"/>
      <c r="B104" s="107" t="s">
        <v>211</v>
      </c>
      <c r="C104" s="88"/>
      <c r="D104" s="87"/>
      <c r="E104" s="88"/>
      <c r="F104" s="101">
        <v>0</v>
      </c>
      <c r="G104" s="101"/>
      <c r="H104" s="101">
        <v>0</v>
      </c>
      <c r="I104" s="101">
        <v>0</v>
      </c>
    </row>
    <row r="105" spans="1:9" ht="21.75">
      <c r="A105" s="87"/>
      <c r="B105" s="91" t="s">
        <v>212</v>
      </c>
      <c r="C105" s="88"/>
      <c r="D105" s="87"/>
      <c r="E105" s="88"/>
      <c r="F105" s="89">
        <v>99380</v>
      </c>
      <c r="G105" s="89"/>
      <c r="H105" s="89">
        <v>12150</v>
      </c>
      <c r="I105" s="89">
        <v>111530</v>
      </c>
    </row>
    <row r="106" spans="1:9" ht="21.75">
      <c r="A106" s="87"/>
      <c r="B106" s="97" t="s">
        <v>213</v>
      </c>
      <c r="C106" s="88"/>
      <c r="D106" s="87"/>
      <c r="E106" s="101"/>
      <c r="F106" s="101"/>
      <c r="G106" s="101"/>
      <c r="H106" s="101"/>
      <c r="I106" s="101"/>
    </row>
    <row r="107" spans="1:9" ht="21.75">
      <c r="A107" s="87">
        <v>1</v>
      </c>
      <c r="B107" s="102" t="s">
        <v>214</v>
      </c>
      <c r="C107" s="88">
        <v>1</v>
      </c>
      <c r="D107" s="87" t="s">
        <v>168</v>
      </c>
      <c r="E107" s="101">
        <v>95000</v>
      </c>
      <c r="F107" s="101">
        <v>95000</v>
      </c>
      <c r="G107" s="101"/>
      <c r="H107" s="101">
        <v>0</v>
      </c>
      <c r="I107" s="101">
        <v>95000</v>
      </c>
    </row>
    <row r="108" spans="1:9" ht="21.75">
      <c r="A108" s="87">
        <v>2</v>
      </c>
      <c r="B108" s="102" t="s">
        <v>215</v>
      </c>
      <c r="C108" s="88">
        <v>1</v>
      </c>
      <c r="D108" s="87" t="s">
        <v>168</v>
      </c>
      <c r="E108" s="101">
        <v>110000</v>
      </c>
      <c r="F108" s="101">
        <v>110000</v>
      </c>
      <c r="G108" s="101"/>
      <c r="H108" s="101">
        <v>0</v>
      </c>
      <c r="I108" s="101">
        <v>110000</v>
      </c>
    </row>
    <row r="109" spans="1:9" ht="21.75">
      <c r="A109" s="87">
        <v>3</v>
      </c>
      <c r="B109" s="102" t="s">
        <v>216</v>
      </c>
      <c r="C109" s="88">
        <v>120</v>
      </c>
      <c r="D109" s="87" t="s">
        <v>167</v>
      </c>
      <c r="E109" s="101">
        <v>275</v>
      </c>
      <c r="F109" s="101">
        <v>33000</v>
      </c>
      <c r="G109" s="101">
        <v>25</v>
      </c>
      <c r="H109" s="101">
        <v>3000</v>
      </c>
      <c r="I109" s="101">
        <v>36000</v>
      </c>
    </row>
    <row r="110" spans="1:9" ht="21.75">
      <c r="A110" s="87">
        <v>4</v>
      </c>
      <c r="B110" s="102" t="s">
        <v>217</v>
      </c>
      <c r="C110" s="88">
        <v>0</v>
      </c>
      <c r="D110" s="87" t="s">
        <v>113</v>
      </c>
      <c r="E110" s="101">
        <v>450</v>
      </c>
      <c r="F110" s="101">
        <v>0</v>
      </c>
      <c r="G110" s="101"/>
      <c r="H110" s="101">
        <v>0</v>
      </c>
      <c r="I110" s="101">
        <v>0</v>
      </c>
    </row>
    <row r="111" spans="1:9" ht="21.75">
      <c r="A111" s="87">
        <v>5</v>
      </c>
      <c r="B111" s="102" t="s">
        <v>218</v>
      </c>
      <c r="C111" s="88">
        <v>20</v>
      </c>
      <c r="D111" s="87" t="s">
        <v>113</v>
      </c>
      <c r="E111" s="101">
        <v>1200</v>
      </c>
      <c r="F111" s="101">
        <v>24000</v>
      </c>
      <c r="G111" s="101">
        <v>140</v>
      </c>
      <c r="H111" s="101">
        <v>2800</v>
      </c>
      <c r="I111" s="101">
        <v>26800</v>
      </c>
    </row>
    <row r="112" spans="1:9" ht="21.75">
      <c r="A112" s="87">
        <v>6</v>
      </c>
      <c r="B112" s="102" t="s">
        <v>219</v>
      </c>
      <c r="C112" s="88">
        <v>90</v>
      </c>
      <c r="D112" s="87" t="s">
        <v>113</v>
      </c>
      <c r="E112" s="101">
        <v>2500</v>
      </c>
      <c r="F112" s="101">
        <v>225000</v>
      </c>
      <c r="G112" s="101">
        <v>160</v>
      </c>
      <c r="H112" s="101">
        <v>14400</v>
      </c>
      <c r="I112" s="101">
        <v>239400</v>
      </c>
    </row>
    <row r="113" spans="1:9" ht="21.75">
      <c r="A113" s="87">
        <v>7</v>
      </c>
      <c r="B113" s="102" t="s">
        <v>220</v>
      </c>
      <c r="C113" s="88">
        <v>34</v>
      </c>
      <c r="D113" s="87" t="s">
        <v>167</v>
      </c>
      <c r="E113" s="101">
        <v>2500</v>
      </c>
      <c r="F113" s="101">
        <v>85000</v>
      </c>
      <c r="G113" s="101"/>
      <c r="H113" s="101"/>
      <c r="I113" s="101">
        <v>85000</v>
      </c>
    </row>
    <row r="114" spans="1:9" ht="21.75">
      <c r="A114" s="87"/>
      <c r="B114" s="108" t="s">
        <v>169</v>
      </c>
      <c r="C114" s="88"/>
      <c r="D114" s="87"/>
      <c r="E114" s="101"/>
      <c r="F114" s="101"/>
      <c r="G114" s="101"/>
      <c r="H114" s="101"/>
      <c r="I114" s="101"/>
    </row>
    <row r="115" spans="1:9" ht="21.75">
      <c r="A115" s="87"/>
      <c r="B115" s="107" t="s">
        <v>221</v>
      </c>
      <c r="C115" s="88"/>
      <c r="D115" s="87"/>
      <c r="E115" s="101"/>
      <c r="F115" s="101"/>
      <c r="G115" s="101"/>
      <c r="H115" s="101"/>
      <c r="I115" s="101"/>
    </row>
    <row r="116" spans="1:9" ht="21.75">
      <c r="A116" s="87"/>
      <c r="B116" s="107" t="s">
        <v>222</v>
      </c>
      <c r="C116" s="88"/>
      <c r="D116" s="87"/>
      <c r="E116" s="101"/>
      <c r="F116" s="101"/>
      <c r="G116" s="101"/>
      <c r="H116" s="101"/>
      <c r="I116" s="101"/>
    </row>
    <row r="117" spans="1:9" ht="21.75">
      <c r="A117" s="87"/>
      <c r="B117" s="99" t="s">
        <v>223</v>
      </c>
      <c r="C117" s="88"/>
      <c r="D117" s="87"/>
      <c r="E117" s="88"/>
      <c r="F117" s="89">
        <v>572000</v>
      </c>
      <c r="G117" s="89"/>
      <c r="H117" s="89">
        <v>20200</v>
      </c>
      <c r="I117" s="89">
        <v>592200</v>
      </c>
    </row>
  </sheetData>
  <mergeCells count="29">
    <mergeCell ref="G78:H78"/>
    <mergeCell ref="A78:A79"/>
    <mergeCell ref="B78:B79"/>
    <mergeCell ref="C78:D78"/>
    <mergeCell ref="E78:F78"/>
    <mergeCell ref="A76:I76"/>
    <mergeCell ref="A77:I77"/>
    <mergeCell ref="E33:I33"/>
    <mergeCell ref="A51:I51"/>
    <mergeCell ref="A52:I52"/>
    <mergeCell ref="A53:A54"/>
    <mergeCell ref="B53:B54"/>
    <mergeCell ref="C53:D53"/>
    <mergeCell ref="E53:F53"/>
    <mergeCell ref="G53:H53"/>
    <mergeCell ref="A25:I25"/>
    <mergeCell ref="A26:I26"/>
    <mergeCell ref="A27:A28"/>
    <mergeCell ref="B27:B28"/>
    <mergeCell ref="C27:D27"/>
    <mergeCell ref="E27:F27"/>
    <mergeCell ref="G27:H27"/>
    <mergeCell ref="A1:I1"/>
    <mergeCell ref="A2:I2"/>
    <mergeCell ref="A3:A4"/>
    <mergeCell ref="B3:B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4">
      <selection activeCell="G14" sqref="G14"/>
    </sheetView>
  </sheetViews>
  <sheetFormatPr defaultColWidth="9.140625" defaultRowHeight="21.75"/>
  <cols>
    <col min="6" max="6" width="16.57421875" style="0" customWidth="1"/>
  </cols>
  <sheetData>
    <row r="1" spans="1:6" ht="22.5" thickBot="1">
      <c r="A1" s="12" t="s">
        <v>16</v>
      </c>
      <c r="B1" s="12" t="s">
        <v>0</v>
      </c>
      <c r="C1" s="12" t="s">
        <v>2</v>
      </c>
      <c r="D1" s="12" t="s">
        <v>19</v>
      </c>
      <c r="E1" s="12" t="s">
        <v>3</v>
      </c>
      <c r="F1" s="12" t="s">
        <v>31</v>
      </c>
    </row>
    <row r="2" spans="1:6" ht="21.75">
      <c r="A2" s="9" t="s">
        <v>27</v>
      </c>
      <c r="B2" s="2">
        <v>1.6</v>
      </c>
      <c r="C2" s="2">
        <v>1.6</v>
      </c>
      <c r="D2" s="2">
        <v>1.8</v>
      </c>
      <c r="E2" s="2">
        <v>16</v>
      </c>
      <c r="F2" s="2">
        <f>B2*C2*D2*E2</f>
        <v>73.72800000000002</v>
      </c>
    </row>
    <row r="3" spans="1:6" ht="21.75">
      <c r="A3" s="8" t="s">
        <v>28</v>
      </c>
      <c r="B3" s="3">
        <v>1.6</v>
      </c>
      <c r="C3" s="3">
        <v>1.6</v>
      </c>
      <c r="D3" s="3">
        <v>1.8</v>
      </c>
      <c r="E3" s="3">
        <v>16</v>
      </c>
      <c r="F3" s="3">
        <f>B3*C3*D3*E3</f>
        <v>73.72800000000002</v>
      </c>
    </row>
    <row r="4" spans="1:6" ht="21.75">
      <c r="A4" s="69" t="s">
        <v>40</v>
      </c>
      <c r="B4" s="14"/>
      <c r="C4" s="14"/>
      <c r="D4" s="14"/>
      <c r="E4" s="14"/>
      <c r="F4" s="3">
        <f>F2+F3</f>
        <v>147.45600000000005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workbookViewId="0" topLeftCell="A1">
      <selection activeCell="A5" sqref="A5"/>
    </sheetView>
  </sheetViews>
  <sheetFormatPr defaultColWidth="9.140625" defaultRowHeight="21.75"/>
  <cols>
    <col min="1" max="5" width="10.7109375" style="1" customWidth="1"/>
    <col min="6" max="6" width="15.57421875" style="1" customWidth="1"/>
    <col min="7" max="7" width="16.57421875" style="1" customWidth="1"/>
    <col min="8" max="10" width="10.7109375" style="1" customWidth="1"/>
    <col min="11" max="12" width="10.7109375" style="0" customWidth="1"/>
  </cols>
  <sheetData>
    <row r="1" spans="1:12" ht="22.5" thickBot="1">
      <c r="A1" s="42" t="s">
        <v>16</v>
      </c>
      <c r="B1" s="48" t="s">
        <v>0</v>
      </c>
      <c r="C1" s="48" t="s">
        <v>1</v>
      </c>
      <c r="D1" s="48" t="s">
        <v>2</v>
      </c>
      <c r="E1" s="48" t="s">
        <v>3</v>
      </c>
      <c r="F1" s="48" t="s">
        <v>4</v>
      </c>
      <c r="G1" s="48" t="s">
        <v>5</v>
      </c>
      <c r="H1" s="149" t="s">
        <v>8</v>
      </c>
      <c r="I1" s="149"/>
      <c r="J1" s="149"/>
      <c r="K1" s="149" t="s">
        <v>13</v>
      </c>
      <c r="L1" s="150"/>
    </row>
    <row r="2" spans="1:12" ht="21.75">
      <c r="A2" s="44" t="s">
        <v>7</v>
      </c>
      <c r="B2" s="49"/>
      <c r="C2" s="49"/>
      <c r="D2" s="49"/>
      <c r="E2" s="49"/>
      <c r="F2" s="49"/>
      <c r="G2" s="49"/>
      <c r="H2" s="45" t="s">
        <v>9</v>
      </c>
      <c r="I2" s="45" t="s">
        <v>3</v>
      </c>
      <c r="J2" s="45" t="s">
        <v>12</v>
      </c>
      <c r="K2" s="46">
        <v>6</v>
      </c>
      <c r="L2" s="46">
        <v>12</v>
      </c>
    </row>
    <row r="3" spans="1:12" ht="21.75">
      <c r="A3" s="3" t="s">
        <v>134</v>
      </c>
      <c r="B3" s="3">
        <v>0.15</v>
      </c>
      <c r="C3" s="3">
        <v>0.4</v>
      </c>
      <c r="D3" s="3">
        <v>44.2</v>
      </c>
      <c r="E3" s="3">
        <v>1</v>
      </c>
      <c r="F3" s="3">
        <f>B3*C3*D3*E3</f>
        <v>2.652</v>
      </c>
      <c r="G3" s="3">
        <f aca="true" t="shared" si="0" ref="G3:G9">(0.2+0.4+0.4)*D3*E3</f>
        <v>44.2</v>
      </c>
      <c r="H3" s="3" t="s">
        <v>10</v>
      </c>
      <c r="I3" s="3">
        <v>6</v>
      </c>
      <c r="J3" s="3">
        <f>D3*E3*I3</f>
        <v>265.20000000000005</v>
      </c>
      <c r="K3" s="14"/>
      <c r="L3" s="14">
        <f aca="true" t="shared" si="1" ref="L3:L9">J3*0.888</f>
        <v>235.49760000000003</v>
      </c>
    </row>
    <row r="4" spans="1:12" ht="21.75">
      <c r="A4" s="3"/>
      <c r="B4" s="3"/>
      <c r="C4" s="3"/>
      <c r="D4" s="3"/>
      <c r="E4" s="3"/>
      <c r="F4" s="3"/>
      <c r="G4" s="3"/>
      <c r="H4" s="3" t="s">
        <v>11</v>
      </c>
      <c r="I4" s="3"/>
      <c r="J4" s="3">
        <f>(0.2+0.2+0.4+0.4)*D3/0.15*E3</f>
        <v>353.6000000000001</v>
      </c>
      <c r="K4" s="14">
        <f>J4*0.222</f>
        <v>78.49920000000002</v>
      </c>
      <c r="L4" s="14"/>
    </row>
    <row r="5" spans="1:12" ht="21.75">
      <c r="A5" s="50" t="s">
        <v>137</v>
      </c>
      <c r="B5" s="3">
        <v>0.15</v>
      </c>
      <c r="C5" s="3">
        <v>0.4</v>
      </c>
      <c r="D5" s="3">
        <v>14</v>
      </c>
      <c r="E5" s="3">
        <v>1</v>
      </c>
      <c r="F5" s="3">
        <f>B5*C5*D5*E5</f>
        <v>0.84</v>
      </c>
      <c r="G5" s="3">
        <f t="shared" si="0"/>
        <v>14</v>
      </c>
      <c r="H5" s="3" t="s">
        <v>10</v>
      </c>
      <c r="I5" s="3">
        <v>6</v>
      </c>
      <c r="J5" s="3">
        <f>D5*E5*I5</f>
        <v>84</v>
      </c>
      <c r="K5" s="14"/>
      <c r="L5" s="14">
        <f t="shared" si="1"/>
        <v>74.592</v>
      </c>
    </row>
    <row r="6" spans="1:12" ht="21.75">
      <c r="A6" s="3"/>
      <c r="B6" s="3"/>
      <c r="C6" s="3"/>
      <c r="D6" s="3"/>
      <c r="E6" s="3"/>
      <c r="F6" s="3"/>
      <c r="G6" s="3"/>
      <c r="H6" s="3" t="s">
        <v>11</v>
      </c>
      <c r="I6" s="3"/>
      <c r="J6" s="3">
        <f>(0.2+0.2+0.4+0.4)*D5/0.15*E5</f>
        <v>112.00000000000003</v>
      </c>
      <c r="K6" s="14">
        <f>J6*0.222</f>
        <v>24.864000000000008</v>
      </c>
      <c r="L6" s="14"/>
    </row>
    <row r="7" spans="1:12" ht="21.75">
      <c r="A7" s="3" t="s">
        <v>136</v>
      </c>
      <c r="B7" s="3">
        <v>0.2</v>
      </c>
      <c r="C7" s="3">
        <v>0.4</v>
      </c>
      <c r="D7" s="3">
        <v>3</v>
      </c>
      <c r="E7" s="3">
        <v>1</v>
      </c>
      <c r="F7" s="3">
        <f>B7*C7*D7*E7</f>
        <v>0.24000000000000005</v>
      </c>
      <c r="G7" s="3">
        <f t="shared" si="0"/>
        <v>3</v>
      </c>
      <c r="H7" s="3" t="s">
        <v>10</v>
      </c>
      <c r="I7" s="3">
        <v>9</v>
      </c>
      <c r="J7" s="3">
        <f>D7*E7*I7</f>
        <v>27</v>
      </c>
      <c r="K7" s="14"/>
      <c r="L7" s="14">
        <f t="shared" si="1"/>
        <v>23.976</v>
      </c>
    </row>
    <row r="8" spans="1:12" ht="21.75">
      <c r="A8" s="3"/>
      <c r="B8" s="3"/>
      <c r="C8" s="3"/>
      <c r="D8" s="3"/>
      <c r="E8" s="3"/>
      <c r="F8" s="3"/>
      <c r="G8" s="3"/>
      <c r="H8" s="3" t="s">
        <v>11</v>
      </c>
      <c r="I8" s="3"/>
      <c r="J8" s="3">
        <f>(0.2+0.2+0.4+0.4)*D7/0.15*E7</f>
        <v>24.000000000000004</v>
      </c>
      <c r="K8" s="14">
        <f>J8*0.222</f>
        <v>5.328000000000001</v>
      </c>
      <c r="L8" s="14"/>
    </row>
    <row r="9" spans="1:12" ht="21.75">
      <c r="A9" s="3" t="s">
        <v>135</v>
      </c>
      <c r="B9" s="3">
        <v>0.15</v>
      </c>
      <c r="C9" s="3">
        <v>0.4</v>
      </c>
      <c r="D9" s="3">
        <f>12+4.5+4.5+3+4+8+4+8+1.5</f>
        <v>49.5</v>
      </c>
      <c r="E9" s="3">
        <v>1</v>
      </c>
      <c r="F9" s="3">
        <f>B9*C9*D9*E9</f>
        <v>2.9699999999999998</v>
      </c>
      <c r="G9" s="3">
        <f t="shared" si="0"/>
        <v>49.5</v>
      </c>
      <c r="H9" s="3" t="s">
        <v>10</v>
      </c>
      <c r="I9" s="3">
        <v>6</v>
      </c>
      <c r="J9" s="3">
        <f>D9*E9*I9</f>
        <v>297</v>
      </c>
      <c r="K9" s="14"/>
      <c r="L9" s="14">
        <f t="shared" si="1"/>
        <v>263.736</v>
      </c>
    </row>
    <row r="10" spans="1:12" ht="21.75">
      <c r="A10" s="47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14"/>
      <c r="L10" s="14"/>
    </row>
    <row r="11" spans="1:12" ht="21.75">
      <c r="A11" s="3" t="s">
        <v>15</v>
      </c>
      <c r="B11" s="3">
        <v>0.15</v>
      </c>
      <c r="C11" s="3">
        <v>0.3</v>
      </c>
      <c r="D11" s="3">
        <f>2.5+3+1</f>
        <v>6.5</v>
      </c>
      <c r="E11" s="3">
        <v>1</v>
      </c>
      <c r="F11" s="3">
        <f>B11*C11*D11*E11</f>
        <v>0.2925</v>
      </c>
      <c r="G11" s="3">
        <f>(0.4+0.4)*D11*E11</f>
        <v>5.2</v>
      </c>
      <c r="H11" s="3" t="s">
        <v>10</v>
      </c>
      <c r="I11" s="3">
        <v>6</v>
      </c>
      <c r="J11" s="3">
        <f>D11*E11*I11</f>
        <v>39</v>
      </c>
      <c r="K11" s="14"/>
      <c r="L11" s="14">
        <f>J11*0.888</f>
        <v>34.632</v>
      </c>
    </row>
    <row r="12" spans="1:12" ht="21.75">
      <c r="A12" s="3"/>
      <c r="B12" s="3"/>
      <c r="C12" s="3"/>
      <c r="D12" s="3"/>
      <c r="E12" s="3"/>
      <c r="F12" s="3"/>
      <c r="G12" s="3"/>
      <c r="H12" s="3" t="s">
        <v>11</v>
      </c>
      <c r="I12" s="3"/>
      <c r="J12" s="3">
        <f>(0.2+0.2+0.4+0.4)*D11/0.15*E11</f>
        <v>52.00000000000001</v>
      </c>
      <c r="K12" s="14">
        <f>J12*0.222</f>
        <v>11.544000000000002</v>
      </c>
      <c r="L12" s="14"/>
    </row>
    <row r="13" spans="1:12" ht="21.75">
      <c r="A13" s="3" t="s">
        <v>14</v>
      </c>
      <c r="B13" s="3">
        <v>0.15</v>
      </c>
      <c r="C13" s="3">
        <v>0.4</v>
      </c>
      <c r="D13" s="3">
        <f>2.5+1.2+8+1.5</f>
        <v>13.2</v>
      </c>
      <c r="E13" s="3">
        <v>1</v>
      </c>
      <c r="F13" s="3">
        <f>B13*C13*D13*E13</f>
        <v>0.7919999999999999</v>
      </c>
      <c r="G13" s="3">
        <f>(0.4+0.4)*D13*E13</f>
        <v>10.56</v>
      </c>
      <c r="H13" s="3" t="s">
        <v>10</v>
      </c>
      <c r="I13" s="3">
        <v>6</v>
      </c>
      <c r="J13" s="3">
        <f>D13*E13*I13</f>
        <v>79.19999999999999</v>
      </c>
      <c r="K13" s="14"/>
      <c r="L13" s="14">
        <f>J13*0.888</f>
        <v>70.32959999999999</v>
      </c>
    </row>
    <row r="14" spans="1:12" ht="21.75">
      <c r="A14" s="3"/>
      <c r="B14" s="3"/>
      <c r="C14" s="3"/>
      <c r="D14" s="3"/>
      <c r="E14" s="3"/>
      <c r="F14" s="3"/>
      <c r="G14" s="3"/>
      <c r="H14" s="3" t="s">
        <v>11</v>
      </c>
      <c r="I14" s="3"/>
      <c r="J14" s="3">
        <f>(0.2+0.2+0.4+0.4)*D13/0.15*E13</f>
        <v>105.60000000000001</v>
      </c>
      <c r="K14" s="14">
        <f>J14*0.222</f>
        <v>23.4432</v>
      </c>
      <c r="L14" s="14"/>
    </row>
    <row r="15" spans="1:12" ht="21.75">
      <c r="A15" s="3" t="s">
        <v>95</v>
      </c>
      <c r="B15" s="3">
        <v>0.15</v>
      </c>
      <c r="C15" s="3">
        <v>0.4</v>
      </c>
      <c r="D15" s="3">
        <f>4+5</f>
        <v>9</v>
      </c>
      <c r="E15" s="3">
        <v>1</v>
      </c>
      <c r="F15" s="3">
        <f>B15*C15*D15*E15</f>
        <v>0.54</v>
      </c>
      <c r="G15" s="3">
        <f>(0.4+0.4)*D15*E15</f>
        <v>7.2</v>
      </c>
      <c r="H15" s="3" t="s">
        <v>10</v>
      </c>
      <c r="I15" s="3">
        <v>6</v>
      </c>
      <c r="J15" s="3">
        <f>D15*E15*I15</f>
        <v>54</v>
      </c>
      <c r="K15" s="14"/>
      <c r="L15" s="14">
        <f>J15*0.888</f>
        <v>47.952</v>
      </c>
    </row>
    <row r="16" spans="1:12" ht="21.75">
      <c r="A16" s="3"/>
      <c r="B16" s="3"/>
      <c r="C16" s="3"/>
      <c r="D16" s="3"/>
      <c r="E16" s="3"/>
      <c r="F16" s="3"/>
      <c r="G16" s="3"/>
      <c r="H16" s="3" t="s">
        <v>11</v>
      </c>
      <c r="I16" s="3"/>
      <c r="J16" s="3">
        <f>(0.2+0.2+0.4+0.4)*D15/0.15*E15</f>
        <v>72.00000000000001</v>
      </c>
      <c r="K16" s="14">
        <f>J16*0.222</f>
        <v>15.984000000000004</v>
      </c>
      <c r="L16" s="14"/>
    </row>
    <row r="17" spans="1:12" ht="21.75">
      <c r="A17" s="3" t="s">
        <v>128</v>
      </c>
      <c r="B17" s="3">
        <v>0.2</v>
      </c>
      <c r="C17" s="3">
        <v>0.4</v>
      </c>
      <c r="D17" s="3">
        <v>4.5</v>
      </c>
      <c r="E17" s="3">
        <v>1</v>
      </c>
      <c r="F17" s="3">
        <f>B17*C17*D17*E17</f>
        <v>0.3600000000000001</v>
      </c>
      <c r="G17" s="3">
        <f>(0.4+0.4)*D17*E17</f>
        <v>3.6</v>
      </c>
      <c r="H17" s="3" t="s">
        <v>10</v>
      </c>
      <c r="I17" s="3">
        <v>5</v>
      </c>
      <c r="J17" s="3">
        <f>D17*E17*I17</f>
        <v>22.5</v>
      </c>
      <c r="K17" s="14"/>
      <c r="L17" s="14">
        <f>J17*0.888</f>
        <v>19.98</v>
      </c>
    </row>
    <row r="18" spans="1:12" ht="21.75">
      <c r="A18" s="3"/>
      <c r="B18" s="3"/>
      <c r="C18" s="3"/>
      <c r="D18" s="3"/>
      <c r="E18" s="3"/>
      <c r="F18" s="3"/>
      <c r="G18" s="3"/>
      <c r="H18" s="3" t="s">
        <v>11</v>
      </c>
      <c r="I18" s="3"/>
      <c r="J18" s="3">
        <f>(0.2+0.2+0.4+0.4)*D17/0.15*E17</f>
        <v>36.00000000000001</v>
      </c>
      <c r="K18" s="14">
        <f>J18*0.222</f>
        <v>7.992000000000002</v>
      </c>
      <c r="L18" s="14"/>
    </row>
    <row r="19" spans="1:12" ht="21.75">
      <c r="A19" s="3" t="s">
        <v>129</v>
      </c>
      <c r="B19" s="3">
        <v>0.2</v>
      </c>
      <c r="C19" s="3">
        <v>0.4</v>
      </c>
      <c r="D19" s="3">
        <f>4+2.5+2</f>
        <v>8.5</v>
      </c>
      <c r="E19" s="3">
        <v>1</v>
      </c>
      <c r="F19" s="3">
        <f>B19*C19*D19*E19</f>
        <v>0.6800000000000002</v>
      </c>
      <c r="G19" s="3">
        <f>(0.4+0.4)*D19*E19</f>
        <v>6.800000000000001</v>
      </c>
      <c r="H19" s="3" t="s">
        <v>10</v>
      </c>
      <c r="I19" s="3">
        <v>6</v>
      </c>
      <c r="J19" s="3">
        <f>D19*E19*I19</f>
        <v>51</v>
      </c>
      <c r="K19" s="14"/>
      <c r="L19" s="14">
        <f>J19*0.888</f>
        <v>45.288000000000004</v>
      </c>
    </row>
    <row r="20" spans="1:12" ht="21.75">
      <c r="A20" s="3"/>
      <c r="B20" s="3"/>
      <c r="C20" s="3"/>
      <c r="D20" s="3"/>
      <c r="E20" s="3"/>
      <c r="F20" s="3"/>
      <c r="G20" s="3"/>
      <c r="H20" s="3" t="s">
        <v>11</v>
      </c>
      <c r="I20" s="3"/>
      <c r="J20" s="3">
        <f>(0.2+0.2+0.4+0.4)*D19/0.15*E19</f>
        <v>68.00000000000001</v>
      </c>
      <c r="K20" s="14">
        <f>J20*0.222</f>
        <v>15.096000000000004</v>
      </c>
      <c r="L20" s="14"/>
    </row>
    <row r="21" spans="1:12" ht="21.75">
      <c r="A21" s="3" t="s">
        <v>130</v>
      </c>
      <c r="B21" s="3">
        <v>0.2</v>
      </c>
      <c r="C21" s="3">
        <v>0.4</v>
      </c>
      <c r="D21" s="3">
        <v>5</v>
      </c>
      <c r="E21" s="3">
        <v>1</v>
      </c>
      <c r="F21" s="3">
        <f>B21*C21*D21*E21</f>
        <v>0.4000000000000001</v>
      </c>
      <c r="G21" s="3">
        <f>(0.4+0.4)*D21*E21</f>
        <v>4</v>
      </c>
      <c r="H21" s="3" t="s">
        <v>10</v>
      </c>
      <c r="I21" s="3">
        <v>9</v>
      </c>
      <c r="J21" s="3">
        <f>D21*E21*I21</f>
        <v>45</v>
      </c>
      <c r="K21" s="14"/>
      <c r="L21" s="14">
        <f>J21*0.888</f>
        <v>39.96</v>
      </c>
    </row>
    <row r="22" spans="1:12" ht="21.75">
      <c r="A22" s="3"/>
      <c r="B22" s="3"/>
      <c r="C22" s="3"/>
      <c r="D22" s="3"/>
      <c r="E22" s="3"/>
      <c r="F22" s="3"/>
      <c r="G22" s="3"/>
      <c r="H22" s="3" t="s">
        <v>11</v>
      </c>
      <c r="I22" s="3"/>
      <c r="J22" s="3">
        <f>(0.2+0.2+0.4+0.4)*D21/0.15*E21</f>
        <v>40.00000000000001</v>
      </c>
      <c r="K22" s="14">
        <f>J22*0.222</f>
        <v>8.880000000000003</v>
      </c>
      <c r="L22" s="14"/>
    </row>
    <row r="23" spans="1:12" ht="21.75">
      <c r="A23" s="3" t="s">
        <v>131</v>
      </c>
      <c r="B23" s="3">
        <v>0.2</v>
      </c>
      <c r="C23" s="3">
        <v>0.4</v>
      </c>
      <c r="D23" s="3">
        <f>2.5+8</f>
        <v>10.5</v>
      </c>
      <c r="E23" s="3">
        <v>1</v>
      </c>
      <c r="F23" s="3">
        <f>B23*C23*D23*E23</f>
        <v>0.8400000000000002</v>
      </c>
      <c r="G23" s="3">
        <f>(0.4+0.4)*D23*E23</f>
        <v>8.4</v>
      </c>
      <c r="H23" s="3" t="s">
        <v>10</v>
      </c>
      <c r="I23" s="3">
        <v>9</v>
      </c>
      <c r="J23" s="3">
        <f>D23*E23*I23</f>
        <v>94.5</v>
      </c>
      <c r="K23" s="14"/>
      <c r="L23" s="14">
        <f>J23*0.888</f>
        <v>83.916</v>
      </c>
    </row>
    <row r="24" spans="1:12" ht="21.75">
      <c r="A24" s="3"/>
      <c r="B24" s="3"/>
      <c r="C24" s="3"/>
      <c r="D24" s="3"/>
      <c r="E24" s="3"/>
      <c r="F24" s="3"/>
      <c r="G24" s="3"/>
      <c r="H24" s="3" t="s">
        <v>11</v>
      </c>
      <c r="I24" s="3"/>
      <c r="J24" s="3">
        <f>(0.2+0.2+0.4+0.4)*D23/0.15*E23</f>
        <v>84.00000000000001</v>
      </c>
      <c r="K24" s="14">
        <f>J24*0.222</f>
        <v>18.648000000000003</v>
      </c>
      <c r="L24" s="14"/>
    </row>
    <row r="25" spans="1:12" ht="21.75">
      <c r="A25" s="3" t="s">
        <v>132</v>
      </c>
      <c r="B25" s="3">
        <v>0.2</v>
      </c>
      <c r="C25" s="3">
        <v>0.4</v>
      </c>
      <c r="D25" s="3">
        <f>8+2.5+4.5</f>
        <v>15</v>
      </c>
      <c r="E25" s="3">
        <v>1</v>
      </c>
      <c r="F25" s="3">
        <f>B25*C25*D25*E25</f>
        <v>1.2000000000000002</v>
      </c>
      <c r="G25" s="3">
        <f>(0.4+0.4)*D25*E25</f>
        <v>12</v>
      </c>
      <c r="H25" s="3" t="s">
        <v>10</v>
      </c>
      <c r="I25" s="3">
        <v>4</v>
      </c>
      <c r="J25" s="3">
        <f>D25*E25*I25</f>
        <v>60</v>
      </c>
      <c r="K25" s="14"/>
      <c r="L25" s="14">
        <f>J25*0.888</f>
        <v>53.28</v>
      </c>
    </row>
    <row r="26" spans="1:12" ht="21.75">
      <c r="A26" s="3"/>
      <c r="B26" s="3"/>
      <c r="C26" s="3"/>
      <c r="D26" s="3"/>
      <c r="E26" s="3"/>
      <c r="F26" s="3"/>
      <c r="G26" s="3"/>
      <c r="H26" s="3" t="s">
        <v>11</v>
      </c>
      <c r="I26" s="3"/>
      <c r="J26" s="3">
        <f>(0.2+0.2+0.4+0.4)*D25/0.15*E25</f>
        <v>120.00000000000003</v>
      </c>
      <c r="K26" s="14">
        <f>J26*0.222</f>
        <v>26.640000000000008</v>
      </c>
      <c r="L26" s="14"/>
    </row>
    <row r="27" spans="1:12" ht="21.75">
      <c r="A27" s="3" t="s">
        <v>133</v>
      </c>
      <c r="B27" s="3">
        <v>0.2</v>
      </c>
      <c r="C27" s="3">
        <v>0.4</v>
      </c>
      <c r="D27" s="3">
        <f>2+4+4.5+7</f>
        <v>17.5</v>
      </c>
      <c r="E27" s="3">
        <v>1</v>
      </c>
      <c r="F27" s="3">
        <f>B27*C27*D27*E27</f>
        <v>1.4000000000000004</v>
      </c>
      <c r="G27" s="3">
        <f>(0.4+0.4)*D27*E27</f>
        <v>14</v>
      </c>
      <c r="H27" s="3" t="s">
        <v>10</v>
      </c>
      <c r="I27" s="3">
        <v>9</v>
      </c>
      <c r="J27" s="3">
        <f>D27*E27*I27</f>
        <v>157.5</v>
      </c>
      <c r="K27" s="14"/>
      <c r="L27" s="14">
        <f>J27*0.888</f>
        <v>139.86</v>
      </c>
    </row>
    <row r="28" spans="1:12" ht="21.75">
      <c r="A28" s="3"/>
      <c r="B28" s="3"/>
      <c r="C28" s="3"/>
      <c r="D28" s="3"/>
      <c r="E28" s="3"/>
      <c r="F28" s="3"/>
      <c r="G28" s="3"/>
      <c r="H28" s="3" t="s">
        <v>11</v>
      </c>
      <c r="I28" s="3"/>
      <c r="J28" s="3">
        <f>(0.2+0.2+0.4+0.4)*D27/0.15*E27</f>
        <v>140.00000000000003</v>
      </c>
      <c r="K28" s="14">
        <f>J28*0.222</f>
        <v>31.080000000000005</v>
      </c>
      <c r="L28" s="14"/>
    </row>
    <row r="29" spans="1:12" ht="21.75">
      <c r="A29" s="51" t="s">
        <v>40</v>
      </c>
      <c r="B29" s="3"/>
      <c r="C29" s="3"/>
      <c r="D29" s="3"/>
      <c r="E29" s="3"/>
      <c r="F29" s="3">
        <f>F3+F5+F7+F9+F11+F13+F15+F17+F19+F21+F23+F25+F27</f>
        <v>13.2065</v>
      </c>
      <c r="G29" s="3">
        <f>G3+G5+G7+G9+G11+G13+G15+G17+G19+G21+G23+G25+G27</f>
        <v>182.46</v>
      </c>
      <c r="H29" s="3"/>
      <c r="I29" s="3"/>
      <c r="J29" s="3"/>
      <c r="K29" s="14">
        <f>K4+K6+K8+K12+K14+K16+K18+K20+K22+K24+K26+K28</f>
        <v>267.9984</v>
      </c>
      <c r="L29" s="14">
        <f>L3+L5+L7+L9+L11+L13+L15+L17+L19+L21+L23+L25+L27</f>
        <v>1132.9992000000002</v>
      </c>
    </row>
    <row r="30" spans="1:12" ht="21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62"/>
      <c r="L30" s="62"/>
    </row>
    <row r="31" spans="1:12" ht="21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62"/>
      <c r="L31" s="62"/>
    </row>
    <row r="32" spans="1:12" ht="21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62"/>
      <c r="L32" s="62"/>
    </row>
    <row r="33" spans="1:12" ht="21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62"/>
      <c r="L33" s="62"/>
    </row>
    <row r="34" spans="1:12" ht="21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62"/>
      <c r="L34" s="62"/>
    </row>
    <row r="35" spans="1:12" ht="21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62"/>
      <c r="L35" s="62"/>
    </row>
    <row r="36" spans="1:12" ht="21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62"/>
      <c r="L36" s="62"/>
    </row>
    <row r="37" spans="1:12" ht="21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62"/>
      <c r="L37" s="62"/>
    </row>
    <row r="38" spans="1:12" ht="21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62"/>
      <c r="L38" s="62"/>
    </row>
    <row r="39" spans="1:12" ht="21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62"/>
      <c r="L39" s="62"/>
    </row>
    <row r="40" spans="1:12" ht="21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62"/>
      <c r="L40" s="62"/>
    </row>
    <row r="41" spans="1:12" ht="21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62"/>
      <c r="L41" s="62"/>
    </row>
    <row r="42" spans="1:12" ht="21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62"/>
      <c r="L42" s="62"/>
    </row>
    <row r="43" spans="1:12" ht="21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62"/>
      <c r="L43" s="62"/>
    </row>
    <row r="44" spans="1:12" ht="21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62"/>
      <c r="L44" s="62"/>
    </row>
    <row r="45" spans="1:12" ht="21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62"/>
      <c r="L45" s="62"/>
    </row>
    <row r="46" spans="1:12" ht="21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62"/>
      <c r="L46" s="62"/>
    </row>
    <row r="47" spans="1:12" ht="21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62"/>
      <c r="L47" s="62"/>
    </row>
    <row r="48" spans="1:12" ht="21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62"/>
      <c r="L48" s="62"/>
    </row>
    <row r="49" spans="1:12" ht="21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62"/>
      <c r="L49" s="62"/>
    </row>
  </sheetData>
  <mergeCells count="2">
    <mergeCell ref="H1:J1"/>
    <mergeCell ref="K1:L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G16" sqref="G16"/>
    </sheetView>
  </sheetViews>
  <sheetFormatPr defaultColWidth="9.140625" defaultRowHeight="21.75"/>
  <cols>
    <col min="1" max="1" width="14.140625" style="0" customWidth="1"/>
    <col min="2" max="2" width="14.28125" style="0" customWidth="1"/>
    <col min="3" max="3" width="12.28125" style="0" customWidth="1"/>
    <col min="4" max="4" width="18.8515625" style="0" customWidth="1"/>
    <col min="5" max="5" width="11.00390625" style="0" customWidth="1"/>
    <col min="7" max="7" width="10.7109375" style="0" customWidth="1"/>
    <col min="8" max="8" width="13.28125" style="0" customWidth="1"/>
    <col min="9" max="9" width="17.28125" style="0" customWidth="1"/>
  </cols>
  <sheetData>
    <row r="1" spans="1:9" ht="22.5" thickBot="1">
      <c r="A1" s="42" t="s">
        <v>16</v>
      </c>
      <c r="B1" s="43" t="s">
        <v>110</v>
      </c>
      <c r="C1" s="43" t="s">
        <v>19</v>
      </c>
      <c r="D1" s="43" t="s">
        <v>97</v>
      </c>
      <c r="E1" s="56" t="s">
        <v>98</v>
      </c>
      <c r="F1" s="33"/>
      <c r="H1" s="151" t="s">
        <v>99</v>
      </c>
      <c r="I1" s="152"/>
    </row>
    <row r="2" spans="1:9" ht="21.75">
      <c r="A2" s="41" t="s">
        <v>96</v>
      </c>
      <c r="B2" s="53"/>
      <c r="C2" s="53"/>
      <c r="D2" s="53"/>
      <c r="E2" s="53"/>
      <c r="F2" s="4"/>
      <c r="H2" s="55" t="s">
        <v>16</v>
      </c>
      <c r="I2" s="55" t="s">
        <v>107</v>
      </c>
    </row>
    <row r="3" spans="1:9" ht="21.75">
      <c r="A3" s="3">
        <v>1</v>
      </c>
      <c r="B3" s="3">
        <f>4+4.5+4+4+4+3+3+3+1+1+2.5+2.5+1.5+3.5+3.5+8+8+1.5+5+3+3+8+5+1.2+3.1+3.1</f>
        <v>93.89999999999999</v>
      </c>
      <c r="C3" s="3">
        <v>3.5</v>
      </c>
      <c r="D3" s="3">
        <f>I4+I7+I12+I12+I7+I10+I9+I5+I11+I11+I11+I10+I5+I9+I7+I3+I13+I11+I10+I5</f>
        <v>41.67000000000001</v>
      </c>
      <c r="E3" s="3">
        <f>B3*C3-D3</f>
        <v>286.97999999999996</v>
      </c>
      <c r="F3" s="1"/>
      <c r="H3" s="54" t="s">
        <v>100</v>
      </c>
      <c r="I3" s="2">
        <f>2*2</f>
        <v>4</v>
      </c>
    </row>
    <row r="4" spans="1:9" ht="21.75">
      <c r="A4" s="3">
        <v>2</v>
      </c>
      <c r="B4" s="3">
        <f>6+6+3+3</f>
        <v>18</v>
      </c>
      <c r="C4" s="3">
        <v>3.5</v>
      </c>
      <c r="D4" s="3">
        <f>I13+I13+I7+I7</f>
        <v>7.640000000000001</v>
      </c>
      <c r="E4" s="3">
        <f>B4*C4-D4</f>
        <v>55.36</v>
      </c>
      <c r="F4" s="1"/>
      <c r="H4" s="14" t="s">
        <v>101</v>
      </c>
      <c r="I4" s="3">
        <f>2.7*2</f>
        <v>5.4</v>
      </c>
    </row>
    <row r="5" spans="1:9" ht="21.75">
      <c r="A5" s="3">
        <v>3</v>
      </c>
      <c r="B5" s="3">
        <v>4</v>
      </c>
      <c r="C5" s="3">
        <v>3.5</v>
      </c>
      <c r="D5" s="3">
        <f>I5</f>
        <v>1.6</v>
      </c>
      <c r="E5" s="3">
        <f>B5*C5-D5</f>
        <v>12.4</v>
      </c>
      <c r="F5" s="1"/>
      <c r="H5" s="14" t="s">
        <v>102</v>
      </c>
      <c r="I5" s="3">
        <f>2*0.8</f>
        <v>1.6</v>
      </c>
    </row>
    <row r="6" spans="1:9" ht="21.75">
      <c r="A6" s="47" t="s">
        <v>108</v>
      </c>
      <c r="B6" s="3"/>
      <c r="C6" s="3"/>
      <c r="D6" s="3"/>
      <c r="E6" s="3"/>
      <c r="F6" s="1"/>
      <c r="H6" s="14" t="s">
        <v>103</v>
      </c>
      <c r="I6" s="3">
        <f>2*0.8</f>
        <v>1.6</v>
      </c>
    </row>
    <row r="7" spans="1:9" ht="21.75">
      <c r="A7" s="3">
        <v>1</v>
      </c>
      <c r="B7" s="3">
        <f>4+2+3+8+8+4.5+4.5+4.5+4.5+4.5+4.5+4+8+1.5+5+3+8+8+8</f>
        <v>97.5</v>
      </c>
      <c r="C7" s="3">
        <v>3</v>
      </c>
      <c r="D7" s="3">
        <f>I10+I10+I7+I3+I6+I13+I6+I10+I6+I3+I5+I5+I11+I9+I5+I10</f>
        <v>34.38000000000001</v>
      </c>
      <c r="E7" s="3">
        <f>B7*C7-D7</f>
        <v>258.12</v>
      </c>
      <c r="F7" s="1"/>
      <c r="H7" s="14" t="s">
        <v>138</v>
      </c>
      <c r="I7" s="3">
        <f>2*0.8</f>
        <v>1.6</v>
      </c>
    </row>
    <row r="8" spans="1:9" ht="21.75">
      <c r="A8" s="3">
        <v>2</v>
      </c>
      <c r="B8" s="3">
        <f>8+4+3+6</f>
        <v>21</v>
      </c>
      <c r="C8" s="3">
        <v>3</v>
      </c>
      <c r="D8" s="3">
        <f>I7+I10+I10+I13+I7</f>
        <v>9.26</v>
      </c>
      <c r="E8" s="3">
        <f>B8*C8-D8</f>
        <v>53.74</v>
      </c>
      <c r="F8" s="1"/>
      <c r="H8" s="14" t="s">
        <v>139</v>
      </c>
      <c r="I8" s="3">
        <f>2*0.7</f>
        <v>1.4</v>
      </c>
    </row>
    <row r="9" spans="1:9" ht="21.75">
      <c r="A9" s="3">
        <v>3</v>
      </c>
      <c r="B9" s="3">
        <f>2+1.5</f>
        <v>3.5</v>
      </c>
      <c r="C9" s="3">
        <v>3</v>
      </c>
      <c r="D9" s="3" t="s">
        <v>84</v>
      </c>
      <c r="E9" s="3">
        <f>B9*C9</f>
        <v>10.5</v>
      </c>
      <c r="F9" s="1"/>
      <c r="H9" s="14" t="s">
        <v>104</v>
      </c>
      <c r="I9" s="3">
        <f>1.2*3.2</f>
        <v>3.84</v>
      </c>
    </row>
    <row r="10" spans="1:9" ht="21.75">
      <c r="A10" s="3"/>
      <c r="B10" s="3"/>
      <c r="C10" s="3"/>
      <c r="D10" s="3"/>
      <c r="E10" s="3"/>
      <c r="F10" s="1"/>
      <c r="H10" s="14" t="s">
        <v>105</v>
      </c>
      <c r="I10" s="3">
        <f>1.2*1.6</f>
        <v>1.92</v>
      </c>
    </row>
    <row r="11" spans="1:9" ht="21.75">
      <c r="A11" s="3"/>
      <c r="B11" s="3"/>
      <c r="C11" s="3"/>
      <c r="D11" s="3"/>
      <c r="E11" s="3"/>
      <c r="H11" s="14" t="s">
        <v>106</v>
      </c>
      <c r="I11" s="3">
        <f>1.2*1.2</f>
        <v>1.44</v>
      </c>
    </row>
    <row r="12" spans="1:9" ht="21.75">
      <c r="A12" s="14"/>
      <c r="B12" s="14"/>
      <c r="C12" s="14"/>
      <c r="D12" s="14"/>
      <c r="E12" s="14"/>
      <c r="H12" s="14" t="s">
        <v>140</v>
      </c>
      <c r="I12" s="3">
        <f>0.5*(0.8+0.4+0.05)</f>
        <v>0.6250000000000001</v>
      </c>
    </row>
    <row r="13" spans="1:9" ht="21.75">
      <c r="A13" s="47" t="s">
        <v>109</v>
      </c>
      <c r="B13" s="3"/>
      <c r="C13" s="3"/>
      <c r="D13" s="3"/>
      <c r="E13" s="3"/>
      <c r="F13" s="1"/>
      <c r="H13" s="14" t="s">
        <v>141</v>
      </c>
      <c r="I13" s="3">
        <f>0.4*(0.5+5+0.05)</f>
        <v>2.22</v>
      </c>
    </row>
    <row r="14" spans="1:6" ht="21.75">
      <c r="A14" s="3">
        <v>1</v>
      </c>
      <c r="B14" s="52" t="s">
        <v>225</v>
      </c>
      <c r="C14" s="52"/>
      <c r="D14" s="52"/>
      <c r="E14" s="3">
        <f>E3+E7</f>
        <v>545.0999999999999</v>
      </c>
      <c r="F14" s="1"/>
    </row>
    <row r="15" spans="1:6" ht="21.75">
      <c r="A15" s="3">
        <v>2</v>
      </c>
      <c r="B15" s="52" t="s">
        <v>226</v>
      </c>
      <c r="C15" s="52"/>
      <c r="D15" s="52"/>
      <c r="E15" s="3">
        <f>E4+E8</f>
        <v>109.1</v>
      </c>
      <c r="F15" s="1"/>
    </row>
    <row r="16" spans="1:6" ht="21.75">
      <c r="A16" s="3">
        <v>3</v>
      </c>
      <c r="B16" s="52" t="s">
        <v>227</v>
      </c>
      <c r="C16" s="52"/>
      <c r="D16" s="52"/>
      <c r="E16" s="3">
        <f>E5+E9</f>
        <v>22.9</v>
      </c>
      <c r="F16" s="1"/>
    </row>
  </sheetData>
  <mergeCells count="1">
    <mergeCell ref="H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8" sqref="F18"/>
    </sheetView>
  </sheetViews>
  <sheetFormatPr defaultColWidth="9.140625" defaultRowHeight="21.75"/>
  <cols>
    <col min="4" max="4" width="19.8515625" style="0" customWidth="1"/>
    <col min="5" max="5" width="13.57421875" style="0" customWidth="1"/>
  </cols>
  <sheetData>
    <row r="1" spans="1:8" ht="21.75">
      <c r="A1" s="61" t="s">
        <v>16</v>
      </c>
      <c r="B1" s="57"/>
      <c r="C1" s="58"/>
      <c r="D1" s="57"/>
      <c r="E1" s="57"/>
      <c r="F1" s="14"/>
      <c r="G1" s="14"/>
      <c r="H1" s="14"/>
    </row>
    <row r="2" spans="1:8" ht="21.75">
      <c r="A2" s="47" t="s">
        <v>114</v>
      </c>
      <c r="B2" s="3"/>
      <c r="C2" s="59" t="s">
        <v>115</v>
      </c>
      <c r="D2" s="3">
        <v>0.021875</v>
      </c>
      <c r="E2" s="3" t="s">
        <v>113</v>
      </c>
      <c r="F2" s="14"/>
      <c r="G2" s="14"/>
      <c r="H2" s="14"/>
    </row>
    <row r="3" spans="1:8" ht="21.75">
      <c r="A3" s="3"/>
      <c r="B3" s="3"/>
      <c r="C3" s="59" t="s">
        <v>116</v>
      </c>
      <c r="D3" s="3">
        <v>0.9</v>
      </c>
      <c r="E3" s="3" t="s">
        <v>12</v>
      </c>
      <c r="F3" s="14"/>
      <c r="G3" s="14"/>
      <c r="H3" s="14"/>
    </row>
    <row r="4" spans="1:8" ht="21.75">
      <c r="A4" s="3"/>
      <c r="B4" s="3"/>
      <c r="C4" s="59" t="s">
        <v>117</v>
      </c>
      <c r="D4" s="3">
        <v>0.0196875</v>
      </c>
      <c r="E4" s="3" t="s">
        <v>111</v>
      </c>
      <c r="F4" s="14"/>
      <c r="G4" s="14"/>
      <c r="H4" s="14"/>
    </row>
    <row r="5" spans="1:8" ht="21.75">
      <c r="A5" s="3"/>
      <c r="B5" s="3"/>
      <c r="C5" s="59" t="s">
        <v>118</v>
      </c>
      <c r="D5" s="3">
        <v>16</v>
      </c>
      <c r="E5" s="3" t="s">
        <v>121</v>
      </c>
      <c r="F5" s="14"/>
      <c r="G5" s="14"/>
      <c r="H5" s="14"/>
    </row>
    <row r="6" spans="1:8" ht="21.75">
      <c r="A6" s="3"/>
      <c r="B6" s="3"/>
      <c r="C6" s="59" t="s">
        <v>119</v>
      </c>
      <c r="D6" s="3">
        <v>0.315</v>
      </c>
      <c r="E6" s="3" t="s">
        <v>111</v>
      </c>
      <c r="F6" s="14"/>
      <c r="G6" s="14"/>
      <c r="H6" s="14"/>
    </row>
    <row r="7" spans="1:8" ht="21.75">
      <c r="A7" s="14"/>
      <c r="B7" s="14"/>
      <c r="C7" s="14"/>
      <c r="D7" s="14"/>
      <c r="E7" s="14"/>
      <c r="F7" s="14"/>
      <c r="G7" s="14"/>
      <c r="H7" s="14"/>
    </row>
    <row r="8" spans="1:8" ht="21.75">
      <c r="A8" s="47" t="s">
        <v>120</v>
      </c>
      <c r="B8" s="3"/>
      <c r="C8" s="59" t="s">
        <v>123</v>
      </c>
      <c r="D8" s="3">
        <v>0.16</v>
      </c>
      <c r="E8" s="3" t="s">
        <v>111</v>
      </c>
      <c r="F8" s="14"/>
      <c r="G8" s="14"/>
      <c r="H8" s="14"/>
    </row>
    <row r="9" spans="1:8" ht="21.75">
      <c r="A9" s="3"/>
      <c r="B9" s="3"/>
      <c r="C9" s="59" t="s">
        <v>122</v>
      </c>
      <c r="D9" s="3">
        <v>0.38</v>
      </c>
      <c r="E9" s="3" t="s">
        <v>111</v>
      </c>
      <c r="F9" s="14"/>
      <c r="G9" s="14"/>
      <c r="H9" s="14"/>
    </row>
    <row r="10" spans="1:8" ht="21.75">
      <c r="A10" s="14"/>
      <c r="B10" s="14"/>
      <c r="C10" s="14"/>
      <c r="D10" s="14"/>
      <c r="E10" s="14"/>
      <c r="F10" s="14"/>
      <c r="G10" s="14"/>
      <c r="H10" s="14"/>
    </row>
    <row r="11" spans="1:8" ht="21.75">
      <c r="A11" s="3"/>
      <c r="B11" s="3"/>
      <c r="C11" s="59" t="s">
        <v>124</v>
      </c>
      <c r="D11" s="3">
        <v>0.54</v>
      </c>
      <c r="E11" s="3" t="s">
        <v>111</v>
      </c>
      <c r="F11" s="14"/>
      <c r="G11" s="14"/>
      <c r="H11" s="14"/>
    </row>
    <row r="12" spans="1:8" ht="21.75">
      <c r="A12" s="14"/>
      <c r="B12" s="14"/>
      <c r="C12" s="14"/>
      <c r="D12" s="14"/>
      <c r="E12" s="14"/>
      <c r="F12" s="14"/>
      <c r="G12" s="14"/>
      <c r="H12" s="14"/>
    </row>
    <row r="13" spans="1:8" ht="21.75">
      <c r="A13" s="61" t="s">
        <v>21</v>
      </c>
      <c r="B13" s="47" t="s">
        <v>120</v>
      </c>
      <c r="C13" s="59" t="s">
        <v>10</v>
      </c>
      <c r="D13" s="3">
        <v>33.744</v>
      </c>
      <c r="E13" s="3" t="s">
        <v>112</v>
      </c>
      <c r="F13" s="14"/>
      <c r="G13" s="14"/>
      <c r="H13" s="14"/>
    </row>
    <row r="14" spans="1:8" ht="21.75">
      <c r="A14" s="3"/>
      <c r="B14" s="3"/>
      <c r="C14" s="59" t="s">
        <v>11</v>
      </c>
      <c r="D14" s="3">
        <v>11.544</v>
      </c>
      <c r="E14" s="3" t="s">
        <v>112</v>
      </c>
      <c r="F14" s="14"/>
      <c r="G14" s="14"/>
      <c r="H14" s="14"/>
    </row>
    <row r="15" spans="1:8" ht="21.75">
      <c r="A15" s="3"/>
      <c r="B15" s="47" t="s">
        <v>114</v>
      </c>
      <c r="C15" s="59" t="s">
        <v>18</v>
      </c>
      <c r="D15" s="3">
        <v>16.1676</v>
      </c>
      <c r="E15" s="3" t="s">
        <v>112</v>
      </c>
      <c r="F15" s="14"/>
      <c r="G15" s="14"/>
      <c r="H15" s="14"/>
    </row>
    <row r="16" spans="1:8" ht="21.75">
      <c r="A16" s="3"/>
      <c r="B16" s="3"/>
      <c r="C16" s="59" t="s">
        <v>11</v>
      </c>
      <c r="D16" s="3">
        <v>9.523800000000001</v>
      </c>
      <c r="E16" s="3" t="s">
        <v>112</v>
      </c>
      <c r="F16" s="14"/>
      <c r="G16" s="14"/>
      <c r="H16" s="14"/>
    </row>
    <row r="17" spans="1:8" ht="21.75">
      <c r="A17" s="14"/>
      <c r="B17" s="47" t="s">
        <v>125</v>
      </c>
      <c r="C17" s="59" t="s">
        <v>10</v>
      </c>
      <c r="D17" s="3">
        <v>27.172800000000002</v>
      </c>
      <c r="E17" s="3" t="s">
        <v>112</v>
      </c>
      <c r="F17" s="3"/>
      <c r="G17" s="3"/>
      <c r="H17" s="3"/>
    </row>
    <row r="18" spans="1:8" ht="21.75">
      <c r="A18" s="14"/>
      <c r="B18" s="14"/>
      <c r="C18" s="14"/>
      <c r="D18" s="14"/>
      <c r="E18" s="14"/>
      <c r="F18" s="14"/>
      <c r="G18" s="14"/>
      <c r="H18" s="14"/>
    </row>
    <row r="19" spans="1:8" ht="21.75">
      <c r="A19" s="14"/>
      <c r="B19" s="3"/>
      <c r="C19" s="59"/>
      <c r="D19" s="3" t="s">
        <v>126</v>
      </c>
      <c r="E19" s="3" t="s">
        <v>127</v>
      </c>
      <c r="F19" s="3" t="s">
        <v>10</v>
      </c>
      <c r="G19" s="3" t="s">
        <v>18</v>
      </c>
      <c r="H19" s="3" t="s">
        <v>11</v>
      </c>
    </row>
    <row r="20" spans="1:8" ht="21.75">
      <c r="A20" s="14"/>
      <c r="B20" s="60" t="s">
        <v>40</v>
      </c>
      <c r="C20" s="59"/>
      <c r="D20" s="3">
        <v>1.395</v>
      </c>
      <c r="E20" s="3">
        <v>70.72</v>
      </c>
      <c r="F20" s="3">
        <v>60.9168</v>
      </c>
      <c r="G20" s="3">
        <v>16.1676</v>
      </c>
      <c r="H20" s="3">
        <v>21.067800000000002</v>
      </c>
    </row>
    <row r="21" spans="1:8" ht="21.75">
      <c r="A21" s="14"/>
      <c r="B21" s="14"/>
      <c r="C21" s="14"/>
      <c r="D21" s="14"/>
      <c r="E21" s="14"/>
      <c r="F21" s="14"/>
      <c r="G21" s="14"/>
      <c r="H21" s="14"/>
    </row>
    <row r="22" spans="1:8" ht="21.75">
      <c r="A22" s="14"/>
      <c r="B22" s="3"/>
      <c r="C22" s="59"/>
      <c r="D22" s="3">
        <v>2.52</v>
      </c>
      <c r="E22" s="3"/>
      <c r="F22" s="3"/>
      <c r="G22" s="3"/>
      <c r="H22" s="3"/>
    </row>
    <row r="23" spans="1:8" ht="21.75">
      <c r="A23" s="14"/>
      <c r="B23" s="3"/>
      <c r="C23" s="59"/>
      <c r="D23" s="3">
        <v>3.6</v>
      </c>
      <c r="E23" s="3"/>
      <c r="F23" s="3"/>
      <c r="G23" s="3"/>
      <c r="H23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4" sqref="A14"/>
    </sheetView>
  </sheetViews>
  <sheetFormatPr defaultColWidth="9.140625" defaultRowHeight="21.75"/>
  <cols>
    <col min="1" max="1" width="15.140625" style="0" customWidth="1"/>
    <col min="4" max="4" width="19.28125" style="0" customWidth="1"/>
    <col min="5" max="5" width="6.8515625" style="0" customWidth="1"/>
    <col min="6" max="6" width="17.421875" style="0" customWidth="1"/>
    <col min="7" max="7" width="16.140625" style="0" customWidth="1"/>
    <col min="10" max="10" width="21.140625" style="0" customWidth="1"/>
  </cols>
  <sheetData>
    <row r="1" spans="1:10" ht="22.5" thickBot="1">
      <c r="A1" s="24" t="s">
        <v>16</v>
      </c>
      <c r="B1" s="12" t="s">
        <v>0</v>
      </c>
      <c r="C1" s="12" t="s">
        <v>2</v>
      </c>
      <c r="D1" s="12" t="s">
        <v>46</v>
      </c>
      <c r="G1" s="24" t="s">
        <v>16</v>
      </c>
      <c r="H1" s="12" t="s">
        <v>0</v>
      </c>
      <c r="I1" s="12" t="s">
        <v>2</v>
      </c>
      <c r="J1" s="12" t="s">
        <v>46</v>
      </c>
    </row>
    <row r="2" spans="1:10" ht="21.75">
      <c r="A2" s="7" t="s">
        <v>7</v>
      </c>
      <c r="B2" s="1"/>
      <c r="C2" s="1"/>
      <c r="D2" s="1"/>
      <c r="G2" s="7" t="s">
        <v>6</v>
      </c>
      <c r="H2" s="1"/>
      <c r="I2" s="1"/>
      <c r="J2" s="1"/>
    </row>
    <row r="3" spans="1:10" ht="21.75">
      <c r="A3" s="3" t="s">
        <v>47</v>
      </c>
      <c r="B3" s="3">
        <v>4.6</v>
      </c>
      <c r="C3" s="3">
        <v>4.5</v>
      </c>
      <c r="D3" s="3">
        <f>B3*C3</f>
        <v>20.7</v>
      </c>
      <c r="G3" s="3" t="s">
        <v>61</v>
      </c>
      <c r="H3" s="3">
        <v>4.6</v>
      </c>
      <c r="I3" s="3">
        <v>6.5</v>
      </c>
      <c r="J3" s="3">
        <f aca="true" t="shared" si="0" ref="J3:J9">H3*I3</f>
        <v>29.9</v>
      </c>
    </row>
    <row r="4" spans="1:10" ht="21.75">
      <c r="A4" s="3" t="s">
        <v>59</v>
      </c>
      <c r="B4" s="3">
        <v>4.3</v>
      </c>
      <c r="C4" s="3">
        <v>4</v>
      </c>
      <c r="D4" s="3">
        <f aca="true" t="shared" si="1" ref="D4:D15">B4*C4</f>
        <v>17.2</v>
      </c>
      <c r="G4" s="3" t="s">
        <v>57</v>
      </c>
      <c r="H4" s="3">
        <v>4</v>
      </c>
      <c r="I4" s="3">
        <v>4.5</v>
      </c>
      <c r="J4" s="3">
        <f t="shared" si="0"/>
        <v>18</v>
      </c>
    </row>
    <row r="5" spans="1:10" ht="21.75">
      <c r="A5" s="3" t="s">
        <v>48</v>
      </c>
      <c r="B5" s="3">
        <v>1.5</v>
      </c>
      <c r="C5" s="3">
        <v>6.5</v>
      </c>
      <c r="D5" s="3">
        <f t="shared" si="1"/>
        <v>9.75</v>
      </c>
      <c r="G5" s="3" t="s">
        <v>62</v>
      </c>
      <c r="H5" s="3">
        <v>4</v>
      </c>
      <c r="I5" s="3">
        <v>4</v>
      </c>
      <c r="J5" s="3">
        <f t="shared" si="0"/>
        <v>16</v>
      </c>
    </row>
    <row r="6" spans="1:10" ht="21.75">
      <c r="A6" s="3" t="s">
        <v>49</v>
      </c>
      <c r="B6" s="3">
        <v>2.5</v>
      </c>
      <c r="C6" s="3">
        <v>2</v>
      </c>
      <c r="D6" s="3">
        <f t="shared" si="1"/>
        <v>5</v>
      </c>
      <c r="G6" s="3" t="s">
        <v>63</v>
      </c>
      <c r="H6" s="3">
        <v>1.5</v>
      </c>
      <c r="I6" s="3">
        <v>3</v>
      </c>
      <c r="J6" s="3">
        <f t="shared" si="0"/>
        <v>4.5</v>
      </c>
    </row>
    <row r="7" spans="1:10" ht="21.75">
      <c r="A7" s="3" t="s">
        <v>50</v>
      </c>
      <c r="B7" s="3">
        <v>2.5</v>
      </c>
      <c r="C7" s="3">
        <v>4</v>
      </c>
      <c r="D7" s="3">
        <f t="shared" si="1"/>
        <v>10</v>
      </c>
      <c r="G7" s="3" t="s">
        <v>64</v>
      </c>
      <c r="H7" s="3">
        <v>2</v>
      </c>
      <c r="I7" s="3">
        <v>3.6</v>
      </c>
      <c r="J7" s="3">
        <f t="shared" si="0"/>
        <v>7.2</v>
      </c>
    </row>
    <row r="8" spans="1:10" ht="21.75">
      <c r="A8" s="3" t="s">
        <v>51</v>
      </c>
      <c r="B8" s="3">
        <v>4</v>
      </c>
      <c r="C8" s="3">
        <v>3.5</v>
      </c>
      <c r="D8" s="3">
        <f t="shared" si="1"/>
        <v>14</v>
      </c>
      <c r="G8" s="3" t="s">
        <v>65</v>
      </c>
      <c r="H8" s="3">
        <v>4</v>
      </c>
      <c r="I8" s="3">
        <v>7</v>
      </c>
      <c r="J8" s="3">
        <f t="shared" si="0"/>
        <v>28</v>
      </c>
    </row>
    <row r="9" spans="1:10" ht="21.75">
      <c r="A9" s="3" t="s">
        <v>58</v>
      </c>
      <c r="B9" s="3">
        <v>3.1</v>
      </c>
      <c r="C9" s="3">
        <v>3</v>
      </c>
      <c r="D9" s="3">
        <f t="shared" si="1"/>
        <v>9.3</v>
      </c>
      <c r="G9" s="3" t="s">
        <v>50</v>
      </c>
      <c r="H9" s="3">
        <v>2.5</v>
      </c>
      <c r="I9" s="3">
        <v>4</v>
      </c>
      <c r="J9" s="3">
        <f t="shared" si="0"/>
        <v>10</v>
      </c>
    </row>
    <row r="10" spans="1:10" ht="21.75">
      <c r="A10" s="3" t="s">
        <v>52</v>
      </c>
      <c r="B10" s="3">
        <v>1.5</v>
      </c>
      <c r="C10" s="3">
        <v>3</v>
      </c>
      <c r="D10" s="3">
        <f t="shared" si="1"/>
        <v>4.5</v>
      </c>
      <c r="G10" s="3" t="s">
        <v>66</v>
      </c>
      <c r="H10" s="3">
        <v>1.5</v>
      </c>
      <c r="I10" s="3">
        <v>4</v>
      </c>
      <c r="J10" s="3">
        <f>H10*I10</f>
        <v>6</v>
      </c>
    </row>
    <row r="11" spans="1:10" ht="21.75">
      <c r="A11" s="3" t="s">
        <v>53</v>
      </c>
      <c r="B11" s="3">
        <v>1.5</v>
      </c>
      <c r="C11" s="3">
        <v>3</v>
      </c>
      <c r="D11" s="3">
        <f t="shared" si="1"/>
        <v>4.5</v>
      </c>
      <c r="G11" s="3" t="s">
        <v>67</v>
      </c>
      <c r="H11" s="3">
        <v>1.5</v>
      </c>
      <c r="I11" s="3">
        <v>4</v>
      </c>
      <c r="J11" s="3">
        <f>H11*I11</f>
        <v>6</v>
      </c>
    </row>
    <row r="12" spans="1:10" ht="21.75">
      <c r="A12" s="3" t="s">
        <v>60</v>
      </c>
      <c r="B12" s="3">
        <v>2.5</v>
      </c>
      <c r="C12" s="3">
        <v>4</v>
      </c>
      <c r="D12" s="3">
        <f t="shared" si="1"/>
        <v>10</v>
      </c>
      <c r="G12" s="7" t="s">
        <v>6</v>
      </c>
      <c r="H12" s="1"/>
      <c r="I12" s="1"/>
      <c r="J12" s="3">
        <f>SUM(J3:J11)</f>
        <v>125.60000000000001</v>
      </c>
    </row>
    <row r="13" spans="1:4" ht="22.5" thickBot="1">
      <c r="A13" s="3" t="s">
        <v>54</v>
      </c>
      <c r="B13" s="3">
        <v>5.5</v>
      </c>
      <c r="C13" s="3">
        <v>5.5</v>
      </c>
      <c r="D13" s="3">
        <f t="shared" si="1"/>
        <v>30.25</v>
      </c>
    </row>
    <row r="14" spans="1:7" ht="22.5" thickBot="1">
      <c r="A14" s="3" t="s">
        <v>55</v>
      </c>
      <c r="B14" s="3">
        <v>2</v>
      </c>
      <c r="C14" s="3">
        <v>2.5</v>
      </c>
      <c r="D14" s="3">
        <f t="shared" si="1"/>
        <v>5</v>
      </c>
      <c r="F14" s="12" t="s">
        <v>16</v>
      </c>
      <c r="G14" s="12" t="s">
        <v>46</v>
      </c>
    </row>
    <row r="15" spans="1:7" ht="22.5" thickBot="1">
      <c r="A15" s="3" t="s">
        <v>56</v>
      </c>
      <c r="B15" s="3">
        <v>1</v>
      </c>
      <c r="C15" s="3">
        <v>8.5</v>
      </c>
      <c r="D15" s="3">
        <f t="shared" si="1"/>
        <v>8.5</v>
      </c>
      <c r="F15" s="25" t="s">
        <v>68</v>
      </c>
      <c r="G15" s="26">
        <f>D16+J12</f>
        <v>274.3</v>
      </c>
    </row>
    <row r="16" spans="1:4" ht="21.75">
      <c r="A16" s="7" t="s">
        <v>7</v>
      </c>
      <c r="B16" s="1"/>
      <c r="C16" s="1"/>
      <c r="D16" s="3">
        <f>SUM(D3:D15)</f>
        <v>148.7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13" sqref="B13"/>
    </sheetView>
  </sheetViews>
  <sheetFormatPr defaultColWidth="9.140625" defaultRowHeight="21.75"/>
  <cols>
    <col min="1" max="5" width="10.7109375" style="1" customWidth="1"/>
    <col min="6" max="6" width="13.140625" style="1" customWidth="1"/>
    <col min="7" max="7" width="13.00390625" style="1" customWidth="1"/>
    <col min="8" max="8" width="14.140625" style="1" customWidth="1"/>
    <col min="9" max="11" width="10.7109375" style="1" customWidth="1"/>
  </cols>
  <sheetData>
    <row r="1" spans="1:11" ht="21.75">
      <c r="A1" s="24" t="s">
        <v>16</v>
      </c>
      <c r="B1" s="24" t="s">
        <v>0</v>
      </c>
      <c r="C1" s="24" t="s">
        <v>2</v>
      </c>
      <c r="D1" s="24" t="s">
        <v>19</v>
      </c>
      <c r="E1" s="24" t="s">
        <v>3</v>
      </c>
      <c r="F1" s="24" t="s">
        <v>4</v>
      </c>
      <c r="G1" s="64" t="s">
        <v>5</v>
      </c>
      <c r="H1" s="153" t="s">
        <v>8</v>
      </c>
      <c r="I1" s="149"/>
      <c r="J1" s="150"/>
      <c r="K1" s="65" t="s">
        <v>13</v>
      </c>
    </row>
    <row r="2" spans="1:11" ht="21.75">
      <c r="A2" s="50"/>
      <c r="B2" s="49"/>
      <c r="C2" s="49"/>
      <c r="D2" s="49"/>
      <c r="E2" s="49"/>
      <c r="F2" s="49"/>
      <c r="G2" s="49"/>
      <c r="H2" s="6" t="s">
        <v>25</v>
      </c>
      <c r="I2" s="6" t="s">
        <v>3</v>
      </c>
      <c r="J2" s="6" t="s">
        <v>12</v>
      </c>
      <c r="K2" s="3" t="s">
        <v>10</v>
      </c>
    </row>
    <row r="3" spans="1:11" ht="21.75">
      <c r="A3" s="63" t="s">
        <v>20</v>
      </c>
      <c r="B3" s="3">
        <v>1.6</v>
      </c>
      <c r="C3" s="3">
        <v>1.6</v>
      </c>
      <c r="D3" s="3">
        <v>0.35</v>
      </c>
      <c r="E3" s="3">
        <v>16</v>
      </c>
      <c r="F3" s="3">
        <f>B3*C3*D3*E3</f>
        <v>14.336000000000002</v>
      </c>
      <c r="G3" s="3">
        <f>B3*4*D3*E3</f>
        <v>35.839999999999996</v>
      </c>
      <c r="H3" s="3" t="s">
        <v>10</v>
      </c>
      <c r="I3" s="3">
        <v>22</v>
      </c>
      <c r="J3" s="3">
        <f>B3*I3</f>
        <v>35.2</v>
      </c>
      <c r="K3" s="3">
        <f>J3*0.888</f>
        <v>31.257600000000004</v>
      </c>
    </row>
    <row r="4" spans="1:11" ht="21.75">
      <c r="A4" s="3"/>
      <c r="B4" s="3"/>
      <c r="C4" s="3"/>
      <c r="D4" s="3"/>
      <c r="E4" s="3"/>
      <c r="F4" s="3"/>
      <c r="G4" s="3"/>
      <c r="H4" s="6" t="s">
        <v>26</v>
      </c>
      <c r="I4" s="6" t="s">
        <v>3</v>
      </c>
      <c r="J4" s="6" t="s">
        <v>12</v>
      </c>
      <c r="K4" s="3"/>
    </row>
    <row r="5" spans="1:11" ht="21.75">
      <c r="A5" s="3"/>
      <c r="B5" s="3"/>
      <c r="C5" s="3"/>
      <c r="D5" s="3"/>
      <c r="E5" s="3"/>
      <c r="F5" s="3"/>
      <c r="G5" s="3"/>
      <c r="H5" s="3" t="s">
        <v>10</v>
      </c>
      <c r="I5" s="3">
        <v>4</v>
      </c>
      <c r="J5" s="3">
        <f>B3*I5</f>
        <v>6.4</v>
      </c>
      <c r="K5" s="3">
        <f>J5*0.888</f>
        <v>5.6832</v>
      </c>
    </row>
    <row r="6" spans="1:11" ht="21.75">
      <c r="A6" s="69" t="s">
        <v>40</v>
      </c>
      <c r="B6" s="3"/>
      <c r="C6" s="3"/>
      <c r="D6" s="3"/>
      <c r="E6" s="3"/>
      <c r="F6" s="3">
        <f>F3</f>
        <v>14.336000000000002</v>
      </c>
      <c r="G6" s="3">
        <f>G3</f>
        <v>35.839999999999996</v>
      </c>
      <c r="H6" s="3"/>
      <c r="I6" s="3"/>
      <c r="J6" s="3"/>
      <c r="K6" s="3">
        <f>K3+K5</f>
        <v>36.9408</v>
      </c>
    </row>
  </sheetData>
  <mergeCells count="1">
    <mergeCell ref="H1:J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workbookViewId="0" topLeftCell="A1">
      <selection activeCell="F9" sqref="F9"/>
    </sheetView>
  </sheetViews>
  <sheetFormatPr defaultColWidth="9.140625" defaultRowHeight="21.75"/>
  <cols>
    <col min="1" max="5" width="10.7109375" style="0" customWidth="1"/>
    <col min="6" max="6" width="15.57421875" style="0" customWidth="1"/>
    <col min="7" max="7" width="14.7109375" style="0" customWidth="1"/>
    <col min="8" max="8" width="14.421875" style="0" customWidth="1"/>
    <col min="9" max="9" width="11.8515625" style="0" customWidth="1"/>
    <col min="10" max="10" width="11.421875" style="0" customWidth="1"/>
    <col min="11" max="12" width="10.7109375" style="0" customWidth="1"/>
  </cols>
  <sheetData>
    <row r="1" spans="1:12" ht="23.25">
      <c r="A1" s="66" t="s">
        <v>16</v>
      </c>
      <c r="B1" s="67" t="s">
        <v>0</v>
      </c>
      <c r="C1" s="66" t="s">
        <v>2</v>
      </c>
      <c r="D1" s="67" t="s">
        <v>19</v>
      </c>
      <c r="E1" s="66" t="s">
        <v>3</v>
      </c>
      <c r="F1" s="67" t="s">
        <v>4</v>
      </c>
      <c r="G1" s="66" t="s">
        <v>5</v>
      </c>
      <c r="H1" s="154" t="s">
        <v>8</v>
      </c>
      <c r="I1" s="156"/>
      <c r="J1" s="155"/>
      <c r="K1" s="154" t="s">
        <v>13</v>
      </c>
      <c r="L1" s="155"/>
    </row>
    <row r="2" spans="1:12" ht="21.75">
      <c r="A2" s="50"/>
      <c r="B2" s="49"/>
      <c r="C2" s="49"/>
      <c r="D2" s="49"/>
      <c r="E2" s="49"/>
      <c r="F2" s="49"/>
      <c r="G2" s="49"/>
      <c r="H2" s="6" t="s">
        <v>9</v>
      </c>
      <c r="I2" s="6" t="s">
        <v>3</v>
      </c>
      <c r="J2" s="6" t="s">
        <v>12</v>
      </c>
      <c r="K2" s="6" t="s">
        <v>34</v>
      </c>
      <c r="L2" s="6" t="s">
        <v>10</v>
      </c>
    </row>
    <row r="3" spans="1:12" ht="23.25">
      <c r="A3" s="20" t="s">
        <v>35</v>
      </c>
      <c r="B3" s="3">
        <v>0.2</v>
      </c>
      <c r="C3" s="3">
        <v>0.2</v>
      </c>
      <c r="D3" s="3">
        <v>2.8</v>
      </c>
      <c r="E3" s="3">
        <v>17</v>
      </c>
      <c r="F3" s="3">
        <f>B3*C3*D3*E3</f>
        <v>1.9040000000000004</v>
      </c>
      <c r="G3" s="3">
        <f>B3*D3*4*E3</f>
        <v>38.08</v>
      </c>
      <c r="H3" s="3" t="s">
        <v>10</v>
      </c>
      <c r="I3" s="3">
        <v>8</v>
      </c>
      <c r="J3" s="3">
        <f>D3*E3*I3</f>
        <v>380.79999999999995</v>
      </c>
      <c r="K3" s="14"/>
      <c r="L3" s="14">
        <f>J3*0.888</f>
        <v>338.1504</v>
      </c>
    </row>
    <row r="4" spans="1:12" ht="21.75">
      <c r="A4" s="63"/>
      <c r="B4" s="3"/>
      <c r="C4" s="3"/>
      <c r="D4" s="3"/>
      <c r="E4" s="3"/>
      <c r="F4" s="3"/>
      <c r="G4" s="3"/>
      <c r="H4" s="3" t="s">
        <v>11</v>
      </c>
      <c r="I4" s="3">
        <f>D3/0.15</f>
        <v>18.666666666666668</v>
      </c>
      <c r="J4" s="3">
        <f>(0.2+0.2+0.2+0.2)*I4*E3</f>
        <v>253.8666666666667</v>
      </c>
      <c r="K4" s="14">
        <f>J4*0.222</f>
        <v>56.35840000000001</v>
      </c>
      <c r="L4" s="14"/>
    </row>
    <row r="5" spans="1:12" ht="23.25">
      <c r="A5" s="20" t="s">
        <v>37</v>
      </c>
      <c r="B5" s="3">
        <v>0.2</v>
      </c>
      <c r="C5" s="3">
        <v>0.2</v>
      </c>
      <c r="D5" s="3">
        <v>2.8</v>
      </c>
      <c r="E5" s="3">
        <v>14</v>
      </c>
      <c r="F5" s="3">
        <f>B5*C5*D5*E5</f>
        <v>1.5680000000000003</v>
      </c>
      <c r="G5" s="3">
        <f>B5*D5*E5*4</f>
        <v>31.359999999999996</v>
      </c>
      <c r="H5" s="3" t="s">
        <v>10</v>
      </c>
      <c r="I5" s="3">
        <v>4</v>
      </c>
      <c r="J5" s="3">
        <f>D5*E5*I5</f>
        <v>156.79999999999998</v>
      </c>
      <c r="K5" s="14"/>
      <c r="L5" s="14">
        <f>J5*0.888</f>
        <v>139.23839999999998</v>
      </c>
    </row>
    <row r="6" spans="1:12" ht="21.75">
      <c r="A6" s="63"/>
      <c r="B6" s="3"/>
      <c r="C6" s="3"/>
      <c r="D6" s="3"/>
      <c r="E6" s="3"/>
      <c r="F6" s="3"/>
      <c r="G6" s="3"/>
      <c r="H6" s="3" t="s">
        <v>11</v>
      </c>
      <c r="I6" s="3">
        <f>D5/0.15</f>
        <v>18.666666666666668</v>
      </c>
      <c r="J6" s="3">
        <f>(0.2+0.2+0.2+0.2)*I6*E5</f>
        <v>209.0666666666667</v>
      </c>
      <c r="K6" s="14">
        <f>J6*0.222</f>
        <v>46.412800000000004</v>
      </c>
      <c r="L6" s="14"/>
    </row>
    <row r="7" spans="1:12" ht="23.25">
      <c r="A7" s="20" t="s">
        <v>36</v>
      </c>
      <c r="B7" s="3">
        <v>0.25</v>
      </c>
      <c r="C7" s="3">
        <v>0.25</v>
      </c>
      <c r="D7" s="3">
        <v>1.3</v>
      </c>
      <c r="E7" s="3">
        <v>16</v>
      </c>
      <c r="F7" s="3">
        <f>B7*C7*D7*E7</f>
        <v>1.3</v>
      </c>
      <c r="G7" s="3">
        <f>B7*D7*E7*4</f>
        <v>20.8</v>
      </c>
      <c r="H7" s="3" t="s">
        <v>10</v>
      </c>
      <c r="I7" s="3">
        <v>8</v>
      </c>
      <c r="J7" s="3">
        <f>D7*E7*I7</f>
        <v>166.4</v>
      </c>
      <c r="K7" s="14"/>
      <c r="L7" s="14">
        <f>J7*0.888</f>
        <v>147.7632</v>
      </c>
    </row>
    <row r="8" spans="1:12" ht="21.75">
      <c r="A8" s="68"/>
      <c r="B8" s="14"/>
      <c r="C8" s="14"/>
      <c r="D8" s="14"/>
      <c r="E8" s="14"/>
      <c r="F8" s="14"/>
      <c r="G8" s="14"/>
      <c r="H8" s="3" t="s">
        <v>11</v>
      </c>
      <c r="I8" s="3">
        <f>(D7/0.15)*2</f>
        <v>17.333333333333336</v>
      </c>
      <c r="J8" s="3">
        <f>(0.25+0.25+0.25+0.25)*I8*E7</f>
        <v>277.33333333333337</v>
      </c>
      <c r="K8" s="14">
        <f>J8*0.222</f>
        <v>61.56800000000001</v>
      </c>
      <c r="L8" s="14"/>
    </row>
    <row r="9" spans="1:12" ht="21.75">
      <c r="A9" s="69" t="s">
        <v>40</v>
      </c>
      <c r="B9" s="3"/>
      <c r="C9" s="3"/>
      <c r="D9" s="3"/>
      <c r="E9" s="3"/>
      <c r="F9" s="3">
        <f>F3+F5+F7</f>
        <v>4.772</v>
      </c>
      <c r="G9" s="49">
        <f>G3+G5+G7</f>
        <v>90.24</v>
      </c>
      <c r="H9" s="3"/>
      <c r="I9" s="3"/>
      <c r="J9" s="3"/>
      <c r="K9" s="3">
        <f>K4+K6+K8</f>
        <v>164.33920000000003</v>
      </c>
      <c r="L9" s="3">
        <f>L3+L5+L7</f>
        <v>625.1519999999999</v>
      </c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mergeCells count="2">
    <mergeCell ref="K1:L1"/>
    <mergeCell ref="H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D20" sqref="D20"/>
    </sheetView>
  </sheetViews>
  <sheetFormatPr defaultColWidth="9.140625" defaultRowHeight="21.75"/>
  <cols>
    <col min="1" max="1" width="31.28125" style="0" customWidth="1"/>
    <col min="3" max="3" width="10.421875" style="0" customWidth="1"/>
    <col min="4" max="4" width="22.140625" style="0" customWidth="1"/>
    <col min="5" max="5" width="12.57421875" style="0" customWidth="1"/>
    <col min="6" max="6" width="14.421875" style="0" customWidth="1"/>
  </cols>
  <sheetData>
    <row r="1" spans="1:7" ht="22.5" thickBot="1">
      <c r="A1" s="12" t="s">
        <v>16</v>
      </c>
      <c r="B1" s="12" t="s">
        <v>0</v>
      </c>
      <c r="C1" s="12" t="s">
        <v>2</v>
      </c>
      <c r="D1" s="12" t="s">
        <v>33</v>
      </c>
      <c r="E1" s="10"/>
      <c r="F1" s="10"/>
      <c r="G1" s="11"/>
    </row>
    <row r="2" spans="1:6" ht="21.75">
      <c r="A2" s="13" t="s">
        <v>39</v>
      </c>
      <c r="B2" s="2">
        <v>10</v>
      </c>
      <c r="C2" s="2">
        <v>14</v>
      </c>
      <c r="D2" s="2">
        <f aca="true" t="shared" si="0" ref="D2:D13">B2*C2</f>
        <v>140</v>
      </c>
      <c r="E2" s="1"/>
      <c r="F2" s="1"/>
    </row>
    <row r="3" spans="1:6" ht="21.75">
      <c r="A3" s="5"/>
      <c r="B3" s="3">
        <v>1.5</v>
      </c>
      <c r="C3" s="3">
        <v>4.5</v>
      </c>
      <c r="D3" s="3">
        <f t="shared" si="0"/>
        <v>6.75</v>
      </c>
      <c r="E3" s="1"/>
      <c r="F3" s="1"/>
    </row>
    <row r="4" spans="2:4" ht="21.75">
      <c r="B4" s="2">
        <v>1</v>
      </c>
      <c r="C4" s="2">
        <v>6.5</v>
      </c>
      <c r="D4" s="2">
        <f t="shared" si="0"/>
        <v>6.5</v>
      </c>
    </row>
    <row r="5" spans="2:4" ht="21.75">
      <c r="B5" s="3">
        <v>1</v>
      </c>
      <c r="C5" s="3">
        <v>5</v>
      </c>
      <c r="D5" s="3">
        <f t="shared" si="0"/>
        <v>5</v>
      </c>
    </row>
    <row r="6" spans="2:4" ht="21.75">
      <c r="B6" s="2">
        <v>1</v>
      </c>
      <c r="C6" s="2">
        <v>11</v>
      </c>
      <c r="D6" s="2">
        <f t="shared" si="0"/>
        <v>11</v>
      </c>
    </row>
    <row r="7" spans="2:4" ht="21.75">
      <c r="B7" s="3">
        <v>1</v>
      </c>
      <c r="C7" s="3">
        <v>4.5</v>
      </c>
      <c r="D7" s="3">
        <f t="shared" si="0"/>
        <v>4.5</v>
      </c>
    </row>
    <row r="8" spans="2:4" ht="21.75">
      <c r="B8" s="2">
        <v>1</v>
      </c>
      <c r="C8" s="2">
        <v>2.6</v>
      </c>
      <c r="D8" s="2">
        <f t="shared" si="0"/>
        <v>2.6</v>
      </c>
    </row>
    <row r="9" spans="2:4" ht="21.75">
      <c r="B9" s="3">
        <v>1</v>
      </c>
      <c r="C9" s="3">
        <v>0.56</v>
      </c>
      <c r="D9" s="3">
        <f t="shared" si="0"/>
        <v>0.56</v>
      </c>
    </row>
    <row r="10" spans="2:4" ht="21.75">
      <c r="B10" s="2">
        <v>1</v>
      </c>
      <c r="C10" s="2">
        <v>1.1</v>
      </c>
      <c r="D10" s="2">
        <f t="shared" si="0"/>
        <v>1.1</v>
      </c>
    </row>
    <row r="11" spans="2:4" ht="21.75">
      <c r="B11" s="3">
        <v>0.4</v>
      </c>
      <c r="C11" s="3">
        <v>4.5</v>
      </c>
      <c r="D11" s="3">
        <f t="shared" si="0"/>
        <v>1.8</v>
      </c>
    </row>
    <row r="12" spans="2:4" ht="21.75">
      <c r="B12" s="2">
        <v>1</v>
      </c>
      <c r="C12" s="2">
        <v>4</v>
      </c>
      <c r="D12" s="2">
        <f t="shared" si="0"/>
        <v>4</v>
      </c>
    </row>
    <row r="13" spans="2:4" ht="21.75">
      <c r="B13" s="3">
        <v>3</v>
      </c>
      <c r="C13" s="3">
        <v>4.5</v>
      </c>
      <c r="D13" s="3">
        <f t="shared" si="0"/>
        <v>13.5</v>
      </c>
    </row>
    <row r="14" spans="1:4" ht="21.75">
      <c r="A14" s="21" t="s">
        <v>40</v>
      </c>
      <c r="D14" s="3">
        <f>D2+D3+D4+D5+D6+D7+D8+D9+D10+D11+D12+D13</f>
        <v>197.31</v>
      </c>
    </row>
    <row r="17" ht="22.5" thickBot="1"/>
    <row r="18" spans="1:4" ht="22.5" thickBot="1">
      <c r="A18" s="12" t="s">
        <v>16</v>
      </c>
      <c r="B18" s="12" t="s">
        <v>41</v>
      </c>
      <c r="C18" s="12" t="s">
        <v>3</v>
      </c>
      <c r="D18" s="12" t="s">
        <v>42</v>
      </c>
    </row>
    <row r="19" spans="1:4" ht="21.75">
      <c r="A19" s="13" t="s">
        <v>43</v>
      </c>
      <c r="B19" s="2">
        <v>7.07</v>
      </c>
      <c r="C19" s="2">
        <v>4</v>
      </c>
      <c r="D19" s="2">
        <f aca="true" t="shared" si="1" ref="D19:D24">B19*C19</f>
        <v>28.28</v>
      </c>
    </row>
    <row r="20" spans="1:4" ht="21.75">
      <c r="A20" s="1"/>
      <c r="B20" s="3">
        <v>4</v>
      </c>
      <c r="C20" s="3">
        <v>1</v>
      </c>
      <c r="D20" s="3">
        <f t="shared" si="1"/>
        <v>4</v>
      </c>
    </row>
    <row r="21" spans="1:4" ht="21.75">
      <c r="A21" s="1"/>
      <c r="B21" s="3">
        <v>3.5</v>
      </c>
      <c r="C21" s="3">
        <v>1</v>
      </c>
      <c r="D21" s="3">
        <f t="shared" si="1"/>
        <v>3.5</v>
      </c>
    </row>
    <row r="22" spans="1:4" ht="21.75">
      <c r="A22" s="1"/>
      <c r="B22" s="3">
        <v>2.82</v>
      </c>
      <c r="C22" s="3">
        <v>2</v>
      </c>
      <c r="D22" s="3">
        <f t="shared" si="1"/>
        <v>5.64</v>
      </c>
    </row>
    <row r="23" spans="1:4" ht="21.75">
      <c r="A23" s="1"/>
      <c r="B23" s="3">
        <v>1.41</v>
      </c>
      <c r="C23" s="3">
        <v>5</v>
      </c>
      <c r="D23" s="3">
        <f t="shared" si="1"/>
        <v>7.05</v>
      </c>
    </row>
    <row r="24" spans="1:4" ht="21.75">
      <c r="A24" s="1"/>
      <c r="B24" s="3">
        <v>3</v>
      </c>
      <c r="C24" s="3">
        <v>1</v>
      </c>
      <c r="D24" s="3">
        <f t="shared" si="1"/>
        <v>3</v>
      </c>
    </row>
    <row r="25" spans="1:4" ht="21.75">
      <c r="A25" s="22" t="s">
        <v>40</v>
      </c>
      <c r="D25" s="23">
        <f>D19+D20+D21+D22+D23+D24</f>
        <v>51.47</v>
      </c>
    </row>
    <row r="26" spans="1:4" ht="21.75">
      <c r="A26" s="7" t="s">
        <v>44</v>
      </c>
      <c r="B26" s="3">
        <v>5</v>
      </c>
      <c r="C26" s="3">
        <v>8</v>
      </c>
      <c r="D26" s="3">
        <f aca="true" t="shared" si="2" ref="D26:D34">B26*C26</f>
        <v>40</v>
      </c>
    </row>
    <row r="27" spans="1:4" ht="21.75">
      <c r="A27" s="1"/>
      <c r="B27" s="3">
        <v>4</v>
      </c>
      <c r="C27" s="3">
        <v>10</v>
      </c>
      <c r="D27" s="3">
        <f t="shared" si="2"/>
        <v>40</v>
      </c>
    </row>
    <row r="28" spans="2:4" ht="21.75">
      <c r="B28" s="3">
        <v>3</v>
      </c>
      <c r="C28" s="3">
        <v>9</v>
      </c>
      <c r="D28" s="3">
        <f t="shared" si="2"/>
        <v>27</v>
      </c>
    </row>
    <row r="29" spans="2:4" ht="21.75">
      <c r="B29" s="3">
        <v>2</v>
      </c>
      <c r="C29" s="3">
        <v>8</v>
      </c>
      <c r="D29" s="3">
        <f t="shared" si="2"/>
        <v>16</v>
      </c>
    </row>
    <row r="30" spans="2:4" ht="21.75">
      <c r="B30" s="3">
        <v>1</v>
      </c>
      <c r="C30" s="3">
        <v>8</v>
      </c>
      <c r="D30" s="3">
        <f t="shared" si="2"/>
        <v>8</v>
      </c>
    </row>
    <row r="31" spans="2:4" ht="21.75">
      <c r="B31" s="3">
        <v>2.25</v>
      </c>
      <c r="C31" s="3">
        <v>4</v>
      </c>
      <c r="D31" s="3">
        <f t="shared" si="2"/>
        <v>9</v>
      </c>
    </row>
    <row r="32" spans="2:4" ht="21.75">
      <c r="B32" s="3">
        <v>1.25</v>
      </c>
      <c r="C32" s="3">
        <v>6</v>
      </c>
      <c r="D32" s="3">
        <f t="shared" si="2"/>
        <v>7.5</v>
      </c>
    </row>
    <row r="33" spans="2:4" ht="21.75">
      <c r="B33" s="3">
        <v>1</v>
      </c>
      <c r="C33" s="3">
        <v>43</v>
      </c>
      <c r="D33" s="3">
        <f t="shared" si="2"/>
        <v>43</v>
      </c>
    </row>
    <row r="34" spans="2:4" ht="21.75">
      <c r="B34" s="3">
        <v>0.4</v>
      </c>
      <c r="C34" s="3">
        <v>5</v>
      </c>
      <c r="D34" s="3">
        <f t="shared" si="2"/>
        <v>2</v>
      </c>
    </row>
    <row r="35" spans="1:4" ht="21.75">
      <c r="A35" s="21" t="s">
        <v>40</v>
      </c>
      <c r="D35" s="2">
        <f>D27+D28+D29+D30+D31+D32+D26+D33+D34</f>
        <v>192.5</v>
      </c>
    </row>
    <row r="36" spans="1:4" ht="21.75">
      <c r="A36" s="21" t="s">
        <v>45</v>
      </c>
      <c r="B36" s="3">
        <v>14</v>
      </c>
      <c r="C36" s="3">
        <v>4</v>
      </c>
      <c r="D36" s="3">
        <f>B36*C36</f>
        <v>56</v>
      </c>
    </row>
    <row r="37" spans="2:4" ht="21.75">
      <c r="B37" s="3">
        <v>10</v>
      </c>
      <c r="C37" s="3">
        <v>4</v>
      </c>
      <c r="D37" s="3">
        <f>B37*C37</f>
        <v>40</v>
      </c>
    </row>
    <row r="38" spans="2:4" ht="21.75">
      <c r="B38" s="3">
        <v>1.5</v>
      </c>
      <c r="C38" s="3">
        <v>2</v>
      </c>
      <c r="D38" s="3">
        <f>B38*C38</f>
        <v>3</v>
      </c>
    </row>
    <row r="39" spans="2:4" ht="21.75">
      <c r="B39" s="3">
        <v>3</v>
      </c>
      <c r="C39" s="3">
        <v>2</v>
      </c>
      <c r="D39" s="3">
        <f>B39*C39</f>
        <v>6</v>
      </c>
    </row>
    <row r="40" spans="1:4" ht="21.75">
      <c r="A40" s="21" t="s">
        <v>40</v>
      </c>
      <c r="D40" s="2">
        <f>D36+D37+D38+D39</f>
        <v>105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140625" defaultRowHeight="21.75"/>
  <cols>
    <col min="1" max="1" width="21.7109375" style="0" customWidth="1"/>
    <col min="6" max="6" width="15.7109375" style="0" customWidth="1"/>
  </cols>
  <sheetData>
    <row r="1" spans="1:6" ht="22.5" thickBot="1">
      <c r="A1" s="12" t="s">
        <v>16</v>
      </c>
      <c r="B1" s="12" t="s">
        <v>0</v>
      </c>
      <c r="C1" s="12" t="s">
        <v>2</v>
      </c>
      <c r="D1" s="12" t="s">
        <v>19</v>
      </c>
      <c r="E1" s="12" t="s">
        <v>3</v>
      </c>
      <c r="F1" s="12" t="s">
        <v>32</v>
      </c>
    </row>
    <row r="2" spans="1:6" ht="21.75">
      <c r="A2" s="9" t="s">
        <v>30</v>
      </c>
      <c r="B2" s="2">
        <v>1.6</v>
      </c>
      <c r="C2" s="2">
        <v>1.6</v>
      </c>
      <c r="D2" s="2">
        <v>0.1</v>
      </c>
      <c r="E2" s="2">
        <v>16</v>
      </c>
      <c r="F2" s="2">
        <f>B2*C2*D2*E2</f>
        <v>4.096000000000001</v>
      </c>
    </row>
    <row r="3" spans="1:6" ht="21.75">
      <c r="A3" s="8" t="s">
        <v>29</v>
      </c>
      <c r="B3" s="3">
        <v>1.6</v>
      </c>
      <c r="C3" s="3">
        <v>1.6</v>
      </c>
      <c r="D3" s="3">
        <v>0.05</v>
      </c>
      <c r="E3" s="3">
        <v>16</v>
      </c>
      <c r="F3" s="3">
        <f>B3*C3*D3*E3</f>
        <v>2.0480000000000005</v>
      </c>
    </row>
    <row r="4" spans="1:6" ht="21.75">
      <c r="A4" s="69" t="s">
        <v>40</v>
      </c>
      <c r="B4" s="14"/>
      <c r="C4" s="14"/>
      <c r="D4" s="14"/>
      <c r="E4" s="14"/>
      <c r="F4" s="3">
        <f>F2+F3</f>
        <v>6.144000000000002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bc04</dc:creator>
  <cp:keywords/>
  <dc:description/>
  <cp:lastModifiedBy>building</cp:lastModifiedBy>
  <dcterms:created xsi:type="dcterms:W3CDTF">2005-08-10T10:22:06Z</dcterms:created>
  <dcterms:modified xsi:type="dcterms:W3CDTF">2007-08-27T07:26:47Z</dcterms:modified>
  <cp:category/>
  <cp:version/>
  <cp:contentType/>
  <cp:contentStatus/>
</cp:coreProperties>
</file>